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3"/>
  </bookViews>
  <sheets>
    <sheet name="Титул" sheetId="1" r:id="rId1"/>
    <sheet name="Лист2" sheetId="2" state="hidden" r:id="rId2"/>
    <sheet name="старій вар-т" sheetId="3" state="hidden" r:id="rId3"/>
    <sheet name="план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план (4)" sheetId="11" state="hidden" r:id="rId11"/>
    <sheet name="план (2)" sheetId="12" state="hidden" r:id="rId12"/>
    <sheet name="план (3)" sheetId="13" state="hidden" r:id="rId13"/>
    <sheet name="Расчет" sheetId="14" state="hidden" r:id="rId14"/>
  </sheets>
  <externalReferences>
    <externalReference r:id="rId17"/>
  </externalReferences>
  <definedNames>
    <definedName name="aa">#REF!</definedName>
    <definedName name="aa_4">#REF!</definedName>
    <definedName name="_xlnm.Print_Titles" localSheetId="3">'план'!$8:$8</definedName>
    <definedName name="_xlnm.Print_Titles" localSheetId="11">'план (2)'!$8:$8</definedName>
    <definedName name="_xlnm.Print_Titles" localSheetId="12">'план (3)'!$8:$8</definedName>
    <definedName name="_xlnm.Print_Titles" localSheetId="10">'план (4)'!$8:$8</definedName>
    <definedName name="_xlnm.Print_Titles" localSheetId="13">'Расчет'!$8:$8</definedName>
    <definedName name="_xlnm.Print_Titles" localSheetId="2">'старій вар-т'!$8:$8</definedName>
    <definedName name="_xlnm.Print_Area" localSheetId="4">'1'!$A$1:$Z$7</definedName>
    <definedName name="_xlnm.Print_Area" localSheetId="5">'2'!$A$1:$Z$7</definedName>
    <definedName name="_xlnm.Print_Area" localSheetId="6">'3'!$A$1:$Z$7</definedName>
    <definedName name="_xlnm.Print_Area" localSheetId="7">'4'!$A$1:$Z$7</definedName>
    <definedName name="_xlnm.Print_Area" localSheetId="8">'5'!$A$1:$Z$7</definedName>
    <definedName name="_xlnm.Print_Area" localSheetId="9">'6'!$A$1:$Z$7</definedName>
    <definedName name="_xlnm.Print_Area" localSheetId="3">'план'!$A$1:$Z$172</definedName>
    <definedName name="_xlnm.Print_Area" localSheetId="11">'план (2)'!$A$1:$Z$170</definedName>
    <definedName name="_xlnm.Print_Area" localSheetId="12">'план (3)'!$A$1:$Z$169</definedName>
    <definedName name="_xlnm.Print_Area" localSheetId="10">'план (4)'!$A$1:$Z$169</definedName>
    <definedName name="_xlnm.Print_Area" localSheetId="13">'Расчет'!$A$1:$Z$157</definedName>
    <definedName name="_xlnm.Print_Area" localSheetId="2">'старій вар-т'!$A$1:$Z$157</definedName>
    <definedName name="_xlnm.Print_Area" localSheetId="0">'Титул'!$A$1:$BE$21</definedName>
  </definedNames>
  <calcPr fullCalcOnLoad="1"/>
</workbook>
</file>

<file path=xl/sharedStrings.xml><?xml version="1.0" encoding="utf-8"?>
<sst xmlns="http://schemas.openxmlformats.org/spreadsheetml/2006/main" count="2754" uniqueCount="415">
  <si>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</si>
  <si>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</si>
  <si>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</si>
  <si>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</si>
  <si>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</si>
  <si>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</si>
  <si>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</si>
  <si>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</si>
  <si>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</si>
  <si>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</si>
  <si>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</si>
  <si>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</si>
  <si>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</si>
  <si>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</si>
  <si>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</si>
  <si>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Донбаська державна машинобудівна академія</t>
  </si>
  <si>
    <t>1. Графік навчального процесу</t>
  </si>
  <si>
    <t>С</t>
  </si>
  <si>
    <t>К</t>
  </si>
  <si>
    <t>Всього</t>
  </si>
  <si>
    <t>№ п/п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</si>
  <si>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</si>
  <si>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</si>
  <si>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</si>
  <si>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</si>
  <si>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</si>
  <si>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</si>
  <si>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</si>
  <si>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</si>
  <si>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 xml:space="preserve"> Кількість екзаменів</t>
  </si>
  <si>
    <t xml:space="preserve"> Кількість заліків</t>
  </si>
  <si>
    <t>Н</t>
  </si>
  <si>
    <t>Курсові роботи</t>
  </si>
  <si>
    <t>Кредити ECTS</t>
  </si>
  <si>
    <t>7</t>
  </si>
  <si>
    <t>9</t>
  </si>
  <si>
    <t>10</t>
  </si>
  <si>
    <t>12</t>
  </si>
  <si>
    <t>Лекції</t>
  </si>
  <si>
    <t>Лабораторні</t>
  </si>
  <si>
    <t>Практичні</t>
  </si>
  <si>
    <t>Кількість тижнів</t>
  </si>
  <si>
    <t xml:space="preserve">Фізика </t>
  </si>
  <si>
    <t xml:space="preserve">Математика </t>
  </si>
  <si>
    <t>Технології захисту інформації</t>
  </si>
  <si>
    <t xml:space="preserve">Технології компютерного проектування </t>
  </si>
  <si>
    <t xml:space="preserve">Комп'ютерна схемотехніка та архітектура компютерів </t>
  </si>
  <si>
    <t>Д</t>
  </si>
  <si>
    <t>на базі ВНЗ 1 рівня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</si>
  <si>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</si>
  <si>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r>
      <t xml:space="preserve">Моделювання систем  </t>
    </r>
    <r>
      <rPr>
        <sz val="12"/>
        <rFont val="Times New Roman"/>
        <family val="1"/>
      </rPr>
      <t>(КІТ)</t>
    </r>
  </si>
  <si>
    <t xml:space="preserve"> 1 НОРМАТИВНА ЧАСТИНА</t>
  </si>
  <si>
    <t>1.1. Гуманітарні та соціально-економічні дисципліни</t>
  </si>
  <si>
    <t>Разом (1.1):</t>
  </si>
  <si>
    <t>у т.ч. на базі ВНЗ 1 рівня</t>
  </si>
  <si>
    <t>у т.ч. на базі академії</t>
  </si>
  <si>
    <t>1.2 Дисципліни природничо-наукової (фундаментальної) підготовки</t>
  </si>
  <si>
    <t xml:space="preserve">Дискретна математика  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</si>
  <si>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</si>
  <si>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(ВМ)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</si>
  <si>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 xml:space="preserve">Математичні методи дослідження операцій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</si>
  <si>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(Х і ОП)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</si>
  <si>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 xml:space="preserve">Теорія алгоритмів </t>
    </r>
    <r>
      <rPr>
        <sz val="10"/>
        <rFont val="Times New Roman"/>
        <family val="1"/>
      </rPr>
      <t>(к.роб.) ДДМА</t>
    </r>
    <r>
      <rPr>
        <b/>
        <sz val="12"/>
        <rFont val="Times New Roman"/>
        <family val="1"/>
      </rPr>
      <t xml:space="preserve"> </t>
    </r>
  </si>
  <si>
    <t>Теорія ймовірностей, ймовірнісні процеси і мат.статистика</t>
  </si>
  <si>
    <t xml:space="preserve">Теорія прийняття рішень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</si>
  <si>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(Фіз)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</si>
  <si>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Разом(1.2):</t>
  </si>
  <si>
    <t>1.3. Дисципліни професійної і практичної підготовки</t>
  </si>
  <si>
    <t>1.3.1. Дисципліни професійної підготовки</t>
  </si>
  <si>
    <t>1.3.2. Практична підготовки</t>
  </si>
  <si>
    <t>Переддипломна практика  ДДМА</t>
  </si>
  <si>
    <t>Дипломне проектування  ДДМА</t>
  </si>
  <si>
    <t>Державна атестацiя  ДДМА</t>
  </si>
  <si>
    <t>Ознайомча практика на базі ВНЗ 1 рівня</t>
  </si>
  <si>
    <t>Виробнича практика на базі ВНЗ 1 рівня</t>
  </si>
  <si>
    <t>Разом(1 нормативні):</t>
  </si>
  <si>
    <t>2. ВИБІРКОВІ НАВЧАЛЬНІ ДИСЦИПЛІНИ</t>
  </si>
  <si>
    <t>2.1. Дисципліни за вибором студента</t>
  </si>
  <si>
    <t>Разом(2 вибіркові):</t>
  </si>
  <si>
    <t>Всього для бакалавра:</t>
  </si>
  <si>
    <t xml:space="preserve"> </t>
  </si>
  <si>
    <t xml:space="preserve">Електротехніка та електроніка  </t>
  </si>
  <si>
    <t xml:space="preserve">Компютерна графіка  </t>
  </si>
  <si>
    <t xml:space="preserve">Компютерні мережі </t>
  </si>
  <si>
    <t xml:space="preserve">Крос-платформне програмування </t>
  </si>
  <si>
    <r>
      <t>Операційні системи</t>
    </r>
    <r>
      <rPr>
        <sz val="10"/>
        <rFont val="Times New Roman"/>
        <family val="1"/>
      </rPr>
      <t xml:space="preserve"> </t>
    </r>
  </si>
  <si>
    <t xml:space="preserve">Організація баз даних та знань  </t>
  </si>
  <si>
    <t xml:space="preserve">Технології розподілених систем та паралельних обчислень </t>
  </si>
  <si>
    <t>Технологія створення програмних продуктів</t>
  </si>
  <si>
    <t>Технологія створення програм-них продуктів (к р) ДДМА</t>
  </si>
  <si>
    <t>Організація БД та знань (к р) ДДМА</t>
  </si>
  <si>
    <t>Методи та системи  штучного інтелекту  (к р)  ДДМА</t>
  </si>
  <si>
    <r>
      <t xml:space="preserve">Алгоритми на дискретних структурах  </t>
    </r>
    <r>
      <rPr>
        <sz val="12"/>
        <rFont val="Times New Roman"/>
        <family val="1"/>
      </rPr>
      <t>(КІТ) ДДМА</t>
    </r>
  </si>
  <si>
    <r>
      <t xml:space="preserve">Робота з віддаленими базами даних </t>
    </r>
    <r>
      <rPr>
        <sz val="12"/>
        <rFont val="Times New Roman"/>
        <family val="1"/>
      </rPr>
      <t>(КІТ)  ДДМА</t>
    </r>
  </si>
  <si>
    <r>
      <t xml:space="preserve">Системне програмування </t>
    </r>
    <r>
      <rPr>
        <sz val="12"/>
        <rFont val="Times New Roman"/>
        <family val="1"/>
      </rPr>
      <t>(КІТ) ДДМА</t>
    </r>
  </si>
  <si>
    <t>14</t>
  </si>
  <si>
    <t>13</t>
  </si>
  <si>
    <t xml:space="preserve"> Кількість аудиторних год в настаню сесію</t>
  </si>
  <si>
    <t>Триместри</t>
  </si>
  <si>
    <t>Разом(1.3):</t>
  </si>
  <si>
    <t>Основи автоматизованого проектування  на базі ВНЗ 1 рівня</t>
  </si>
  <si>
    <t>Міністерство освіти і науки України</t>
  </si>
  <si>
    <t>Держ. атест.</t>
  </si>
  <si>
    <t>Дипломне проектування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</si>
  <si>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</si>
  <si>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справка</t>
  </si>
  <si>
    <t xml:space="preserve">WEB - технології та WEB - дизайн </t>
  </si>
  <si>
    <t xml:space="preserve"> Навчальний план на 15\16 н.р.     ІТП          (заоч_прискор_курс, 3 р. навч., з дипл.р)</t>
  </si>
  <si>
    <t>ісп.</t>
  </si>
  <si>
    <r>
      <t xml:space="preserve">Історія України  </t>
    </r>
    <r>
      <rPr>
        <sz val="10"/>
        <rFont val="Times New Roman"/>
        <family val="1"/>
      </rPr>
      <t>на базі ВНЗ 1 рівня</t>
    </r>
  </si>
  <si>
    <t>зал.</t>
  </si>
  <si>
    <r>
      <t xml:space="preserve">Історія української культури </t>
    </r>
    <r>
      <rPr>
        <sz val="12"/>
        <rFont val="Times New Roman"/>
        <family val="1"/>
      </rPr>
      <t>на базі ВНЗ 1 рівня</t>
    </r>
  </si>
  <si>
    <r>
      <t xml:space="preserve">Українська мова </t>
    </r>
    <r>
      <rPr>
        <sz val="10"/>
        <rFont val="Times New Roman"/>
        <family val="1"/>
      </rPr>
      <t>(за проф спрям) на базі ВНЗ 1 рівня_</t>
    </r>
  </si>
  <si>
    <t xml:space="preserve">Філософія </t>
  </si>
  <si>
    <r>
      <rPr>
        <b/>
        <sz val="12"/>
        <rFont val="Times New Roman"/>
        <family val="1"/>
      </rPr>
      <t>на базі  ДДМА</t>
    </r>
  </si>
  <si>
    <r>
      <t xml:space="preserve">Екологія   </t>
    </r>
    <r>
      <rPr>
        <sz val="10"/>
        <rFont val="Times New Roman"/>
        <family val="1"/>
      </rPr>
      <t>на базі ВНЗ 1 рівня</t>
    </r>
  </si>
  <si>
    <t>Триместро-вий контроль</t>
  </si>
  <si>
    <t>Курсові проекти</t>
  </si>
  <si>
    <t>Всього ауд. годин</t>
  </si>
  <si>
    <t>1.1.1</t>
  </si>
  <si>
    <t>1.1.2</t>
  </si>
  <si>
    <t>1.1.3</t>
  </si>
  <si>
    <t>1.1.4</t>
  </si>
  <si>
    <t>1.1.5</t>
  </si>
  <si>
    <t>1.2.7</t>
  </si>
  <si>
    <t>1.2.7.1</t>
  </si>
  <si>
    <t>1.2.1</t>
  </si>
  <si>
    <t>1.2.2</t>
  </si>
  <si>
    <t>1.2.2.1</t>
  </si>
  <si>
    <t>1.2.3</t>
  </si>
  <si>
    <t>1.2.4</t>
  </si>
  <si>
    <t>1.2.5</t>
  </si>
  <si>
    <t>1.2.5.1</t>
  </si>
  <si>
    <t>1.2.5.2</t>
  </si>
  <si>
    <r>
      <rPr>
        <b/>
        <sz val="12"/>
        <rFont val="Times New Roman"/>
        <family val="1"/>
      </rPr>
      <t xml:space="preserve">на базі академіі  </t>
    </r>
    <r>
      <rPr>
        <sz val="12"/>
        <rFont val="Times New Roman"/>
        <family val="1"/>
      </rPr>
      <t xml:space="preserve"> </t>
    </r>
  </si>
  <si>
    <t>1.2.6</t>
  </si>
  <si>
    <t>1.2.6.1</t>
  </si>
  <si>
    <t>1.2.6.2</t>
  </si>
  <si>
    <t>1.2.8</t>
  </si>
  <si>
    <t>1.2.8.1</t>
  </si>
  <si>
    <t>1.2.9</t>
  </si>
  <si>
    <t>1.2.9.1</t>
  </si>
  <si>
    <t>1.2.10</t>
  </si>
  <si>
    <t>1.2.10.1</t>
  </si>
  <si>
    <t>1.2.11</t>
  </si>
  <si>
    <t>1.3.1</t>
  </si>
  <si>
    <t>1.3.1.1</t>
  </si>
  <si>
    <t>1.3.2</t>
  </si>
  <si>
    <t>1.3.3</t>
  </si>
  <si>
    <t>1.3.3.1</t>
  </si>
  <si>
    <t>1.3.4</t>
  </si>
  <si>
    <t>1.3.5</t>
  </si>
  <si>
    <t>1.3.5.1</t>
  </si>
  <si>
    <t>1.3.6</t>
  </si>
  <si>
    <t>1.3.6.1</t>
  </si>
  <si>
    <t>1.3.7</t>
  </si>
  <si>
    <t>1.3.7.1</t>
  </si>
  <si>
    <t>1.3.8</t>
  </si>
  <si>
    <t>1.3.8.1</t>
  </si>
  <si>
    <t>Методи та системи штучного інтелекту</t>
  </si>
  <si>
    <t>1.3.9</t>
  </si>
  <si>
    <t>1.3.9.1</t>
  </si>
  <si>
    <t>1.3.9.2</t>
  </si>
  <si>
    <t>1.3.10</t>
  </si>
  <si>
    <t>1.3.10.1</t>
  </si>
  <si>
    <t>1.3.11</t>
  </si>
  <si>
    <t>1.3.12</t>
  </si>
  <si>
    <t>1.3.12.1</t>
  </si>
  <si>
    <t>1.3.13</t>
  </si>
  <si>
    <t>1.3.13.1</t>
  </si>
  <si>
    <t>1.3.13.2</t>
  </si>
  <si>
    <t>1.3.14</t>
  </si>
  <si>
    <t>1.3.15</t>
  </si>
  <si>
    <t>1.3.16</t>
  </si>
  <si>
    <t>1.3.16.1</t>
  </si>
  <si>
    <t>1.3.17</t>
  </si>
  <si>
    <t>1.3.17.1</t>
  </si>
  <si>
    <t>1.3.18</t>
  </si>
  <si>
    <t>1.3.18.1</t>
  </si>
  <si>
    <t>1.3.19</t>
  </si>
  <si>
    <t>1.3.19.1</t>
  </si>
  <si>
    <t>1.3.19.2</t>
  </si>
  <si>
    <t>1.3.20</t>
  </si>
  <si>
    <t>2.1.1</t>
  </si>
  <si>
    <t>2.1.5</t>
  </si>
  <si>
    <t>Етика на базі ВНЗ 1 рівня</t>
  </si>
  <si>
    <t>Культурологія  на базі ВНЗ 1 рівня</t>
  </si>
  <si>
    <t>Правознавство  на базі ВНЗ 1 рівня</t>
  </si>
  <si>
    <t>Психологія  на базі ВНЗ 1 рівня</t>
  </si>
  <si>
    <t>Моделювання виробничих та еконо-мічних процесів  на базі ВНЗ 1 рівня</t>
  </si>
  <si>
    <t xml:space="preserve"> Кількість курсових робіт</t>
  </si>
  <si>
    <t xml:space="preserve"> Кількість курсових проектів </t>
  </si>
  <si>
    <t>3 курс (15зт)</t>
  </si>
  <si>
    <t>4 курс (14зт)</t>
  </si>
  <si>
    <t>5 курс (13зт)</t>
  </si>
  <si>
    <t>1.1.5.1</t>
  </si>
  <si>
    <t>Безпека життєдіяльності та основи охорони праці</t>
  </si>
  <si>
    <t>1.2.1.1</t>
  </si>
  <si>
    <t>1.2.1.2</t>
  </si>
  <si>
    <t>Основи охорони праці</t>
  </si>
  <si>
    <t>1.2.1.2.1</t>
  </si>
  <si>
    <r>
      <rPr>
        <b/>
        <sz val="12"/>
        <rFont val="Times New Roman"/>
        <family val="1"/>
      </rPr>
      <t>Безпека життєдіяльності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на базі ВНЗ 1 рівня</t>
    </r>
  </si>
  <si>
    <r>
      <t xml:space="preserve">Економіка та бізнес </t>
    </r>
    <r>
      <rPr>
        <sz val="12"/>
        <rFont val="Times New Roman"/>
        <family val="1"/>
      </rPr>
      <t>(ЕП)  на базі  ДДМА</t>
    </r>
  </si>
  <si>
    <t>1.2.7.2</t>
  </si>
  <si>
    <r>
      <t xml:space="preserve">Чисельні методи </t>
    </r>
    <r>
      <rPr>
        <sz val="12"/>
        <rFont val="Times New Roman"/>
        <family val="1"/>
      </rPr>
      <t>(ПМ) на базі  ДДМА</t>
    </r>
  </si>
  <si>
    <r>
      <t xml:space="preserve">Алгоритмізація та програмування </t>
    </r>
    <r>
      <rPr>
        <sz val="11"/>
        <rFont val="Times New Roman"/>
        <family val="1"/>
      </rPr>
      <t>на базі  ДДМА (КІТ)</t>
    </r>
  </si>
  <si>
    <r>
      <t xml:space="preserve">Інтелектуальний аналіз даних </t>
    </r>
    <r>
      <rPr>
        <sz val="12"/>
        <rFont val="Times New Roman"/>
        <family val="1"/>
      </rPr>
      <t>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базі  ДДМА (КІТ)</t>
    </r>
  </si>
  <si>
    <r>
      <t xml:space="preserve">Об'єктно -орієнтоване програ-мування </t>
    </r>
    <r>
      <rPr>
        <sz val="12"/>
        <rFont val="Times New Roman"/>
        <family val="1"/>
      </rPr>
      <t>на базі  ДДМА (КІТ)</t>
    </r>
  </si>
  <si>
    <r>
      <rPr>
        <b/>
        <sz val="12"/>
        <rFont val="Times New Roman"/>
        <family val="1"/>
      </rPr>
      <t xml:space="preserve">Проектування інформаційних систем </t>
    </r>
    <r>
      <rPr>
        <sz val="12"/>
        <rFont val="Times New Roman"/>
        <family val="1"/>
      </rPr>
      <t>на базі  ДДМА(КІТ)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</si>
  <si>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Системний аналіз </t>
    </r>
    <r>
      <rPr>
        <sz val="12"/>
        <rFont val="Times New Roman"/>
        <family val="1"/>
      </rPr>
      <t xml:space="preserve"> на базі  ДДМА 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</si>
  <si>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1.3.20.1</t>
  </si>
  <si>
    <t>Управління ІТ-проектами</t>
  </si>
  <si>
    <r>
      <t xml:space="preserve">Управління ІТ-проектами     </t>
    </r>
    <r>
      <rPr>
        <sz val="9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на базі ДДМА</t>
    </r>
  </si>
  <si>
    <t>у т.ч.(1.3) на базі академії</t>
  </si>
  <si>
    <t>2.1.4</t>
  </si>
  <si>
    <t>Математичні методи дослідже-ння операцій(к.пр.) ДДМА</t>
  </si>
  <si>
    <t>Зав. кафедри КІТ</t>
  </si>
  <si>
    <t>О.Ф.Тарасов</t>
  </si>
  <si>
    <t>Декан факультету ФАМІТ</t>
  </si>
  <si>
    <t>С.В. Подлєсний</t>
  </si>
  <si>
    <r>
      <rPr>
        <b/>
        <sz val="12"/>
        <rFont val="Times New Roman"/>
        <family val="1"/>
      </rPr>
      <t>Іноземна мова</t>
    </r>
    <r>
      <rPr>
        <sz val="11"/>
        <rFont val="Times New Roman"/>
        <family val="1"/>
      </rPr>
      <t xml:space="preserve"> (за професійним спрямуванням) </t>
    </r>
  </si>
  <si>
    <t>6\ 0</t>
  </si>
  <si>
    <t>4к</t>
  </si>
  <si>
    <t>5к</t>
  </si>
  <si>
    <t>3к</t>
  </si>
  <si>
    <t>3д</t>
  </si>
  <si>
    <t>4д</t>
  </si>
  <si>
    <t>5д</t>
  </si>
  <si>
    <t>5кр</t>
  </si>
  <si>
    <t>дипломиров</t>
  </si>
  <si>
    <t>дисц КИТ</t>
  </si>
  <si>
    <t>сумм к-во кредитов по курсам</t>
  </si>
  <si>
    <t>расч к-во кредитов для КИТ</t>
  </si>
  <si>
    <t>доля ставки на 1 студ КИТ</t>
  </si>
  <si>
    <t>0</t>
  </si>
  <si>
    <t>42\24</t>
  </si>
  <si>
    <t>48\24</t>
  </si>
  <si>
    <t>52\28</t>
  </si>
  <si>
    <t>64\32</t>
  </si>
  <si>
    <r>
      <t xml:space="preserve">Теорія алгоритмів  ДДМА </t>
    </r>
    <r>
      <rPr>
        <sz val="12"/>
        <rFont val="Times New Roman"/>
        <family val="1"/>
      </rPr>
      <t>(КІТ)</t>
    </r>
  </si>
  <si>
    <t>6</t>
  </si>
  <si>
    <t>54\26</t>
  </si>
  <si>
    <t>48\32</t>
  </si>
  <si>
    <t>46\22</t>
  </si>
  <si>
    <t>Н/</t>
  </si>
  <si>
    <t>С/Н</t>
  </si>
  <si>
    <t xml:space="preserve">К  </t>
  </si>
  <si>
    <t>/С</t>
  </si>
  <si>
    <t>ЗД</t>
  </si>
  <si>
    <t>-</t>
  </si>
  <si>
    <t>Усього</t>
  </si>
  <si>
    <t>Назва навчальної дисципліни</t>
  </si>
  <si>
    <r>
      <t xml:space="preserve">галузь знань:  </t>
    </r>
    <r>
      <rPr>
        <b/>
        <sz val="14"/>
        <rFont val="Times New Roman"/>
        <family val="1"/>
      </rPr>
      <t>12 " Інформаційні технології "</t>
    </r>
  </si>
  <si>
    <t xml:space="preserve">ІНТЕГРОВАНИЙ  НАВЧАЛЬНИЙ ПЛАН </t>
  </si>
  <si>
    <t>3 курс (16зт)</t>
  </si>
  <si>
    <t>4 курс (15зт)</t>
  </si>
  <si>
    <t>5 курс (14зт)</t>
  </si>
  <si>
    <t xml:space="preserve"> 1 ОБОВ'ЯЗКОВІ НАВЧАЛЬНІ ДИСЦИПЛІНИ</t>
  </si>
  <si>
    <t>Математичні методи дослідження операцій(к.пр.) ДДМА</t>
  </si>
  <si>
    <t>Економіка та бізнес</t>
  </si>
  <si>
    <t>1.2.4.1</t>
  </si>
  <si>
    <t xml:space="preserve"> Вища математика </t>
  </si>
  <si>
    <t xml:space="preserve"> Теорія алгоритмів</t>
  </si>
  <si>
    <r>
      <t xml:space="preserve">Чисельні методи </t>
    </r>
    <r>
      <rPr>
        <sz val="12"/>
        <rFont val="Times New Roman"/>
        <family val="1"/>
      </rPr>
      <t>(КІТ) на базі  ДДМА</t>
    </r>
  </si>
  <si>
    <r>
      <rPr>
        <b/>
        <sz val="12"/>
        <rFont val="Times New Roman"/>
        <family val="1"/>
      </rPr>
      <t>Крос-платформне програмування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</si>
  <si>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Технології захисту інформації 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</si>
  <si>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Технологія створення програмних продуктів (к р) ДДМА</t>
  </si>
  <si>
    <t>2.1.2</t>
  </si>
  <si>
    <t>66\30</t>
  </si>
  <si>
    <t>курс1</t>
  </si>
  <si>
    <t>курс2</t>
  </si>
  <si>
    <t>курс3</t>
  </si>
  <si>
    <r>
      <t xml:space="preserve">Програмування для мобільних пристроїв   </t>
    </r>
    <r>
      <rPr>
        <sz val="12"/>
        <rFont val="Times New Roman"/>
        <family val="1"/>
      </rPr>
      <t xml:space="preserve">(КІТ) ДДМА </t>
    </r>
    <r>
      <rPr>
        <sz val="9"/>
        <rFont val="Times New Roman"/>
        <family val="1"/>
      </rPr>
      <t>(план з 17\18)</t>
    </r>
  </si>
  <si>
    <t>12/0</t>
  </si>
  <si>
    <t>0/4</t>
  </si>
  <si>
    <t>8/0</t>
  </si>
  <si>
    <t>6/0</t>
  </si>
  <si>
    <t>2/0</t>
  </si>
  <si>
    <t>4/0</t>
  </si>
  <si>
    <t>0/2</t>
  </si>
  <si>
    <t>2/4</t>
  </si>
  <si>
    <t>6/2</t>
  </si>
  <si>
    <t>2/2</t>
  </si>
  <si>
    <t>0/6</t>
  </si>
  <si>
    <t>Форма державної атестації (екзамен, дипломний проект (робота))</t>
  </si>
  <si>
    <t>1.3.2. Державна атестація</t>
  </si>
  <si>
    <t>ЗАТВЕРДЖЕНО:</t>
  </si>
  <si>
    <t>на засіданні Вченої ради</t>
  </si>
  <si>
    <t>Ректор __________________</t>
  </si>
  <si>
    <t>(Ковальов В.Д.)</t>
  </si>
  <si>
    <t xml:space="preserve"> Навчальний план на 17\18 н.р.     ІТП          (заоч_прискор_курс, 3 р. навч., з дипл.р)</t>
  </si>
  <si>
    <t xml:space="preserve">3 курс </t>
  </si>
  <si>
    <t>у дневного нет курсовой</t>
  </si>
  <si>
    <t>на дневном нет к-р</t>
  </si>
  <si>
    <t>нет в плане дневного</t>
  </si>
  <si>
    <t xml:space="preserve">1 курс </t>
  </si>
  <si>
    <t xml:space="preserve">2 курс </t>
  </si>
  <si>
    <t>6а</t>
  </si>
  <si>
    <t>6б</t>
  </si>
  <si>
    <t>1 курс</t>
  </si>
  <si>
    <t>2 курс</t>
  </si>
  <si>
    <t>3 курс</t>
  </si>
  <si>
    <t xml:space="preserve">Термін навчання на базі ООП молодшого спеціаліста </t>
  </si>
  <si>
    <t>Настовна сесія</t>
  </si>
  <si>
    <t>Екзамена-ційна сесія</t>
  </si>
  <si>
    <t>Семестро-вий контроль</t>
  </si>
  <si>
    <t>Семестр</t>
  </si>
  <si>
    <t>3</t>
  </si>
  <si>
    <t xml:space="preserve">Алгоритмізація та програмування </t>
  </si>
  <si>
    <t>1.3.2.1</t>
  </si>
  <si>
    <t>1.3.11.1</t>
  </si>
  <si>
    <r>
      <t>Операційні системи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та системне програмування</t>
    </r>
  </si>
  <si>
    <t>Методи та засоби КІТ</t>
  </si>
  <si>
    <t>Розробка інтерактивних web-орієнтованих систем КІТ</t>
  </si>
  <si>
    <t xml:space="preserve">Ймовірнісні процеси і мат. статистика в автоматизованих системах (КІТ) </t>
  </si>
  <si>
    <t>2.1.3</t>
  </si>
  <si>
    <t>Принципи побудови інтерфейсу для мобільних систем  КІТ</t>
  </si>
  <si>
    <t xml:space="preserve">Розробка web –орієнтованих систем на основі фреймворків та  web-сервісів (КІТ) </t>
  </si>
  <si>
    <t>2.1.6</t>
  </si>
  <si>
    <t>2.1.7</t>
  </si>
  <si>
    <t>28/0</t>
  </si>
  <si>
    <t xml:space="preserve"> 8 /4</t>
  </si>
  <si>
    <t>1.3.3. Державна атестація</t>
  </si>
  <si>
    <t>1.3.2. Практична підготовка</t>
  </si>
  <si>
    <t>1</t>
  </si>
  <si>
    <t>2</t>
  </si>
  <si>
    <t>Разом на базі ВНЗ 1 рівня</t>
  </si>
  <si>
    <t>12/2</t>
  </si>
  <si>
    <t xml:space="preserve"> 78/0</t>
  </si>
  <si>
    <t>20/2</t>
  </si>
  <si>
    <t xml:space="preserve"> 0/14</t>
  </si>
  <si>
    <t xml:space="preserve"> 188/2</t>
  </si>
  <si>
    <t xml:space="preserve"> 50/16</t>
  </si>
  <si>
    <t>16/16</t>
  </si>
  <si>
    <t xml:space="preserve"> 58/20</t>
  </si>
  <si>
    <t>46\6</t>
  </si>
  <si>
    <t>60\10</t>
  </si>
  <si>
    <t>48\4</t>
  </si>
  <si>
    <t>44\10</t>
  </si>
  <si>
    <t>48\2</t>
  </si>
  <si>
    <t>40\10</t>
  </si>
  <si>
    <t xml:space="preserve"> Кількість аудиторних годин</t>
  </si>
  <si>
    <t xml:space="preserve"> 108/2</t>
  </si>
  <si>
    <t xml:space="preserve"> 32/12</t>
  </si>
  <si>
    <t xml:space="preserve"> 218/2</t>
  </si>
  <si>
    <t xml:space="preserve"> 190/2</t>
  </si>
  <si>
    <t xml:space="preserve"> 52/14</t>
  </si>
  <si>
    <t xml:space="preserve"> 60/18</t>
  </si>
  <si>
    <t>наставна</t>
  </si>
  <si>
    <t>в семестрі</t>
  </si>
  <si>
    <t>Семестри</t>
  </si>
  <si>
    <t>44\8</t>
  </si>
  <si>
    <t>6+16+8</t>
  </si>
  <si>
    <t>8+15+7</t>
  </si>
  <si>
    <t>10+20+10</t>
  </si>
  <si>
    <r>
      <t xml:space="preserve">форма навчання:     </t>
    </r>
    <r>
      <rPr>
        <b/>
        <sz val="14"/>
        <rFont val="Times New Roman"/>
        <family val="1"/>
      </rPr>
      <t>заочна  зі скороченим терміном навчання</t>
    </r>
  </si>
  <si>
    <r>
      <t>спеціалізація:</t>
    </r>
    <r>
      <rPr>
        <b/>
        <sz val="12"/>
        <rFont val="Times New Roman"/>
        <family val="1"/>
      </rPr>
      <t xml:space="preserve">  Комп’ютерні науки в WEB-орієнтованих системах</t>
    </r>
  </si>
  <si>
    <t>Директор ЦДЗО</t>
  </si>
  <si>
    <t>М.М. Федоров</t>
  </si>
  <si>
    <t xml:space="preserve">Кваліфікація: бакалавр з комп’ютерних наук </t>
  </si>
  <si>
    <r>
      <t xml:space="preserve">спеціальність: </t>
    </r>
    <r>
      <rPr>
        <b/>
        <sz val="14"/>
        <rFont val="Times New Roman"/>
        <family val="1"/>
      </rPr>
      <t>122   "Комп’ютерні науки "</t>
    </r>
  </si>
  <si>
    <t>екз</t>
  </si>
  <si>
    <t>залік</t>
  </si>
  <si>
    <t>кп</t>
  </si>
  <si>
    <t>кр</t>
  </si>
  <si>
    <t xml:space="preserve"> Навчальний план на 18\19 н.р.     ІТП          (заоч_прискор_курс, 3 р. навч., з дипл.р)</t>
  </si>
  <si>
    <r>
      <rPr>
        <b/>
        <sz val="12"/>
        <rFont val="Times New Roman"/>
        <family val="1"/>
      </rPr>
      <t>ММДОч.1  на базі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</si>
  <si>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ММДОч.2 на базі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</si>
  <si>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Технологія створення програмних продуктів (к п) ДДМА</t>
  </si>
  <si>
    <t>Викона-ння дипл. проекту</t>
  </si>
  <si>
    <t>Переддип-ломна  практика</t>
  </si>
  <si>
    <t>П</t>
  </si>
  <si>
    <t xml:space="preserve">II. ЗВЕДЕНІ ДАНІ ПРО БЮДЖЕТ ЧАСУ, тижні  </t>
  </si>
  <si>
    <t>ІІІ.  ДЕРЖАВНА АТЕСТАЦІЯ</t>
  </si>
  <si>
    <t>Захист дипломнї роботи</t>
  </si>
  <si>
    <t xml:space="preserve">Дискретна математика ч.2  </t>
  </si>
  <si>
    <t>2\4</t>
  </si>
  <si>
    <t>4</t>
  </si>
  <si>
    <t>4\0</t>
  </si>
  <si>
    <t>0\2</t>
  </si>
  <si>
    <t>2\2</t>
  </si>
  <si>
    <t>6\2</t>
  </si>
  <si>
    <t>Переддипломна практика ДДМА</t>
  </si>
  <si>
    <t>44\12</t>
  </si>
  <si>
    <t>Алгоритми на дисретних структурах (тільки в 18\19 н.р.)</t>
  </si>
  <si>
    <t>\0</t>
  </si>
  <si>
    <t>\3</t>
  </si>
  <si>
    <t>кільк.кредитів</t>
  </si>
  <si>
    <t>54\6</t>
  </si>
  <si>
    <t>3 курс (18зт)</t>
  </si>
  <si>
    <t>4 курс (17зт)</t>
  </si>
  <si>
    <t>протокол № 8</t>
  </si>
  <si>
    <r>
      <t>" 29</t>
    </r>
    <r>
      <rPr>
        <u val="single"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" березня</t>
    </r>
    <r>
      <rPr>
        <u val="single"/>
        <sz val="16"/>
        <rFont val="Times New Roman"/>
        <family val="1"/>
      </rPr>
      <t xml:space="preserve">     </t>
    </r>
    <r>
      <rPr>
        <sz val="16"/>
        <rFont val="Times New Roman"/>
        <family val="1"/>
      </rPr>
      <t>2018 р.</t>
    </r>
  </si>
  <si>
    <t>заплановано в 17-18</t>
  </si>
  <si>
    <t>не пла-нувати</t>
  </si>
  <si>
    <t>Алгоритми на дискретних структурах ( поч з 18\19 н.р.)</t>
  </si>
  <si>
    <t>так</t>
  </si>
  <si>
    <t>Разом</t>
  </si>
  <si>
    <t>викладач</t>
  </si>
  <si>
    <r>
      <rPr>
        <b/>
        <sz val="14"/>
        <rFont val="Times New Roman"/>
        <family val="1"/>
      </rPr>
      <t>на базі  ДДМА</t>
    </r>
  </si>
  <si>
    <r>
      <rPr>
        <b/>
        <sz val="14"/>
        <rFont val="Times New Roman"/>
        <family val="1"/>
      </rPr>
      <t>на базі  ДДМА</t>
    </r>
    <r>
      <rPr>
        <sz val="14"/>
        <rFont val="Times New Roman"/>
        <family val="1"/>
      </rPr>
      <t>(ВМ)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</si>
  <si>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на базі  ДДМА</t>
    </r>
    <r>
      <rPr>
        <sz val="14"/>
        <rFont val="Times New Roman"/>
        <family val="1"/>
      </rPr>
      <t>(Фіз)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</si>
  <si>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на базі  ДДМА</t>
    </r>
    <r>
      <rPr>
        <sz val="14"/>
        <rFont val="Times New Roman"/>
        <family val="1"/>
      </rPr>
      <t>(КІТ)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</t>
    </r>
  </si>
  <si>
    <t>КН-18-1зт, 1 семестр</t>
  </si>
  <si>
    <r>
      <t xml:space="preserve">Теорія алгоритмів  ДДМА </t>
    </r>
    <r>
      <rPr>
        <sz val="14"/>
        <rFont val="Times New Roman"/>
        <family val="1"/>
      </rPr>
      <t>(КІТ)</t>
    </r>
  </si>
  <si>
    <r>
      <t xml:space="preserve">Об'єктно -орієнтоване програ-мування </t>
    </r>
    <r>
      <rPr>
        <sz val="14"/>
        <rFont val="Times New Roman"/>
        <family val="1"/>
      </rPr>
      <t>на базі  ДДМА (КІТ)</t>
    </r>
  </si>
  <si>
    <r>
      <t>Операційні системи</t>
    </r>
    <r>
      <rPr>
        <sz val="14"/>
        <rFont val="Times New Roman"/>
        <family val="1"/>
      </rPr>
      <t xml:space="preserve">  та системне програмування</t>
    </r>
  </si>
  <si>
    <t>КН-18-1зт, 2 семестр</t>
  </si>
  <si>
    <t>5</t>
  </si>
  <si>
    <t>КН-17-1зт, 3 семестр</t>
  </si>
  <si>
    <t>КН-17-1зт, 4 семестр</t>
  </si>
  <si>
    <t>8/</t>
  </si>
  <si>
    <t/>
  </si>
  <si>
    <t>ІТ-14-1зт, 5 семестр</t>
  </si>
  <si>
    <t>ІТ-14-1зт, 6 семестр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</si>
</sst>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0.000000000000000000000000"/>
    <numFmt numFmtId="216" formatCode="0.0000000000000000000000000"/>
    <numFmt numFmtId="217" formatCode="0.00000000000000000000000000"/>
    <numFmt numFmtId="218" formatCode="0.000000000000000000000000000"/>
    <numFmt numFmtId="219" formatCode="#,##0.00_-;\-* #,##0.00_-;\ &quot;&quot;_-;_-@_-"/>
    <numFmt numFmtId="220" formatCode="#,##0.000_-;\-* #,##0.000_-;\ &quot;&quot;_-;_-@_-"/>
    <numFmt numFmtId="221" formatCode="000000"/>
    <numFmt numFmtId="222" formatCode="#,##0.0_ ;\-#,##0.0\ "/>
    <numFmt numFmtId="223" formatCode="#,##0_ ;\-#,##0\ "/>
    <numFmt numFmtId="224" formatCode="#,##0.00_ ;\-#,##0.00\ "/>
    <numFmt numFmtId="225" formatCode="[$-FC19]d\ mmmm\ yyyy\ &quot;г.&quot;"/>
    <numFmt numFmtId="226" formatCode="#,##0_-;\-* #,##0_-;\ _-;_-@_-"/>
    <numFmt numFmtId="227" formatCode="#,##0.0000_-;\-* #,##0.0000_-;\ &quot;&quot;_-;_-@_-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Times New Roman Cyr"/>
      <family val="0"/>
    </font>
    <font>
      <sz val="12"/>
      <name val="Arial Cyr"/>
      <family val="2"/>
    </font>
    <font>
      <sz val="11"/>
      <name val="Arial Cyr"/>
      <family val="2"/>
    </font>
    <font>
      <b/>
      <sz val="9"/>
      <name val="Times New Roman"/>
      <family val="1"/>
    </font>
    <font>
      <sz val="11"/>
      <name val="Arial"/>
      <family val="2"/>
    </font>
    <font>
      <u val="single"/>
      <sz val="16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Border="1" applyAlignment="1" applyProtection="1">
      <alignment vertical="center"/>
      <protection/>
    </xf>
    <xf numFmtId="188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88" fontId="10" fillId="33" borderId="0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8" fontId="10" fillId="34" borderId="0" xfId="0" applyNumberFormat="1" applyFont="1" applyFill="1" applyBorder="1" applyAlignment="1" applyProtection="1">
      <alignment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3" fillId="0" borderId="0" xfId="0" applyFont="1" applyAlignment="1">
      <alignment vertical="center" wrapText="1" shrinkToFit="1"/>
    </xf>
    <xf numFmtId="0" fontId="16" fillId="0" borderId="0" xfId="53" applyFont="1" applyAlignment="1">
      <alignment horizontal="left" vertical="center" wrapText="1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16" fillId="0" borderId="0" xfId="53" applyFont="1" applyAlignment="1">
      <alignment vertical="center" wrapText="1"/>
      <protection/>
    </xf>
    <xf numFmtId="0" fontId="6" fillId="0" borderId="0" xfId="53" applyFont="1" applyBorder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88" fontId="10" fillId="35" borderId="0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10" fillId="37" borderId="0" xfId="0" applyNumberFormat="1" applyFont="1" applyFill="1" applyBorder="1" applyAlignment="1" applyProtection="1">
      <alignment vertical="center"/>
      <protection/>
    </xf>
    <xf numFmtId="188" fontId="10" fillId="36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2" fillId="0" borderId="0" xfId="53" applyFont="1">
      <alignment/>
      <protection/>
    </xf>
    <xf numFmtId="0" fontId="7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190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88" fontId="2" fillId="33" borderId="16" xfId="0" applyNumberFormat="1" applyFont="1" applyFill="1" applyBorder="1" applyAlignment="1" applyProtection="1">
      <alignment horizontal="center" vertical="center" wrapText="1"/>
      <protection/>
    </xf>
    <xf numFmtId="189" fontId="2" fillId="33" borderId="16" xfId="0" applyNumberFormat="1" applyFont="1" applyFill="1" applyBorder="1" applyAlignment="1" applyProtection="1">
      <alignment horizontal="center" vertical="center"/>
      <protection/>
    </xf>
    <xf numFmtId="0" fontId="15" fillId="33" borderId="17" xfId="0" applyNumberFormat="1" applyFont="1" applyFill="1" applyBorder="1" applyAlignment="1" applyProtection="1">
      <alignment horizontal="center" vertical="center"/>
      <protection/>
    </xf>
    <xf numFmtId="49" fontId="15" fillId="33" borderId="18" xfId="0" applyNumberFormat="1" applyFont="1" applyFill="1" applyBorder="1" applyAlignment="1" applyProtection="1">
      <alignment horizontal="center" vertical="center" wrapText="1"/>
      <protection/>
    </xf>
    <xf numFmtId="188" fontId="15" fillId="33" borderId="18" xfId="0" applyNumberFormat="1" applyFont="1" applyFill="1" applyBorder="1" applyAlignment="1" applyProtection="1">
      <alignment horizontal="center" vertical="center"/>
      <protection/>
    </xf>
    <xf numFmtId="188" fontId="15" fillId="33" borderId="19" xfId="0" applyNumberFormat="1" applyFont="1" applyFill="1" applyBorder="1" applyAlignment="1" applyProtection="1">
      <alignment horizontal="center" vertical="center"/>
      <protection/>
    </xf>
    <xf numFmtId="188" fontId="15" fillId="33" borderId="17" xfId="0" applyNumberFormat="1" applyFont="1" applyFill="1" applyBorder="1" applyAlignment="1" applyProtection="1">
      <alignment horizontal="center" vertical="center"/>
      <protection/>
    </xf>
    <xf numFmtId="188" fontId="15" fillId="33" borderId="15" xfId="0" applyNumberFormat="1" applyFont="1" applyFill="1" applyBorder="1" applyAlignment="1" applyProtection="1">
      <alignment horizontal="center" vertical="center"/>
      <protection/>
    </xf>
    <xf numFmtId="188" fontId="15" fillId="33" borderId="17" xfId="0" applyNumberFormat="1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19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90" fontId="7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190" fontId="7" fillId="33" borderId="18" xfId="0" applyNumberFormat="1" applyFont="1" applyFill="1" applyBorder="1" applyAlignment="1">
      <alignment horizontal="center" vertical="center" wrapText="1"/>
    </xf>
    <xf numFmtId="19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89" fontId="2" fillId="33" borderId="24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>
      <alignment horizontal="center" vertical="center" wrapText="1"/>
    </xf>
    <xf numFmtId="190" fontId="2" fillId="33" borderId="20" xfId="0" applyNumberFormat="1" applyFont="1" applyFill="1" applyBorder="1" applyAlignment="1" applyProtection="1">
      <alignment horizontal="center" vertical="center"/>
      <protection/>
    </xf>
    <xf numFmtId="190" fontId="2" fillId="33" borderId="20" xfId="0" applyNumberFormat="1" applyFont="1" applyFill="1" applyBorder="1" applyAlignment="1" applyProtection="1">
      <alignment vertical="center"/>
      <protection/>
    </xf>
    <xf numFmtId="49" fontId="7" fillId="33" borderId="20" xfId="0" applyNumberFormat="1" applyFont="1" applyFill="1" applyBorder="1" applyAlignment="1">
      <alignment horizontal="center" vertical="center" wrapText="1"/>
    </xf>
    <xf numFmtId="190" fontId="7" fillId="33" borderId="20" xfId="0" applyNumberFormat="1" applyFont="1" applyFill="1" applyBorder="1" applyAlignment="1" applyProtection="1">
      <alignment horizontal="center" vertical="center"/>
      <protection/>
    </xf>
    <xf numFmtId="190" fontId="7" fillId="33" borderId="20" xfId="0" applyNumberFormat="1" applyFont="1" applyFill="1" applyBorder="1" applyAlignment="1">
      <alignment horizontal="center" vertical="center" wrapText="1"/>
    </xf>
    <xf numFmtId="190" fontId="7" fillId="33" borderId="20" xfId="0" applyNumberFormat="1" applyFont="1" applyFill="1" applyBorder="1" applyAlignment="1" applyProtection="1">
      <alignment vertical="center"/>
      <protection/>
    </xf>
    <xf numFmtId="189" fontId="7" fillId="33" borderId="24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>
      <alignment horizontal="right" vertical="center" wrapText="1"/>
    </xf>
    <xf numFmtId="189" fontId="7" fillId="33" borderId="19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>
      <alignment horizontal="center" vertical="center" wrapText="1"/>
    </xf>
    <xf numFmtId="190" fontId="2" fillId="33" borderId="18" xfId="0" applyNumberFormat="1" applyFont="1" applyFill="1" applyBorder="1" applyAlignment="1" applyProtection="1">
      <alignment vertical="center"/>
      <protection/>
    </xf>
    <xf numFmtId="190" fontId="2" fillId="33" borderId="12" xfId="0" applyNumberFormat="1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188" fontId="10" fillId="33" borderId="22" xfId="0" applyNumberFormat="1" applyFont="1" applyFill="1" applyBorder="1" applyAlignment="1" applyProtection="1">
      <alignment vertical="center"/>
      <protection/>
    </xf>
    <xf numFmtId="190" fontId="7" fillId="33" borderId="22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188" fontId="7" fillId="33" borderId="20" xfId="0" applyNumberFormat="1" applyFont="1" applyFill="1" applyBorder="1" applyAlignment="1" applyProtection="1">
      <alignment vertical="center"/>
      <protection/>
    </xf>
    <xf numFmtId="49" fontId="7" fillId="33" borderId="20" xfId="0" applyNumberFormat="1" applyFont="1" applyFill="1" applyBorder="1" applyAlignment="1" applyProtection="1">
      <alignment vertical="center"/>
      <protection/>
    </xf>
    <xf numFmtId="49" fontId="2" fillId="33" borderId="20" xfId="0" applyNumberFormat="1" applyFont="1" applyFill="1" applyBorder="1" applyAlignment="1" applyProtection="1">
      <alignment vertical="center"/>
      <protection/>
    </xf>
    <xf numFmtId="0" fontId="1" fillId="33" borderId="22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 applyProtection="1">
      <alignment vertical="center"/>
      <protection/>
    </xf>
    <xf numFmtId="0" fontId="7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>
      <alignment horizontal="center" vertical="center" wrapText="1"/>
    </xf>
    <xf numFmtId="188" fontId="7" fillId="33" borderId="18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 applyProtection="1">
      <alignment vertical="center"/>
      <protection/>
    </xf>
    <xf numFmtId="49" fontId="7" fillId="33" borderId="12" xfId="0" applyNumberFormat="1" applyFont="1" applyFill="1" applyBorder="1" applyAlignment="1" applyProtection="1">
      <alignment vertical="center"/>
      <protection/>
    </xf>
    <xf numFmtId="49" fontId="7" fillId="33" borderId="23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 applyProtection="1">
      <alignment vertical="center"/>
      <protection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22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>
      <alignment horizontal="right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 applyProtection="1">
      <alignment horizontal="center" vertical="center"/>
      <protection/>
    </xf>
    <xf numFmtId="1" fontId="1" fillId="33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 applyProtection="1">
      <alignment vertical="center"/>
      <protection/>
    </xf>
    <xf numFmtId="0" fontId="1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29" xfId="0" applyNumberFormat="1" applyFont="1" applyFill="1" applyBorder="1" applyAlignment="1">
      <alignment horizontal="center" vertical="center"/>
    </xf>
    <xf numFmtId="190" fontId="7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 applyProtection="1">
      <alignment vertical="center"/>
      <protection/>
    </xf>
    <xf numFmtId="49" fontId="2" fillId="33" borderId="12" xfId="0" applyNumberFormat="1" applyFont="1" applyFill="1" applyBorder="1" applyAlignment="1" applyProtection="1">
      <alignment vertical="center"/>
      <protection/>
    </xf>
    <xf numFmtId="49" fontId="1" fillId="33" borderId="18" xfId="0" applyNumberFormat="1" applyFont="1" applyFill="1" applyBorder="1" applyAlignment="1">
      <alignment horizontal="center" vertical="center"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30" xfId="0" applyNumberFormat="1" applyFont="1" applyFill="1" applyBorder="1" applyAlignment="1">
      <alignment horizontal="right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29" xfId="0" applyNumberFormat="1" applyFont="1" applyFill="1" applyBorder="1" applyAlignment="1" applyProtection="1">
      <alignment vertical="center"/>
      <protection/>
    </xf>
    <xf numFmtId="1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31" xfId="0" applyNumberFormat="1" applyFont="1" applyFill="1" applyBorder="1" applyAlignment="1" applyProtection="1">
      <alignment vertical="center"/>
      <protection/>
    </xf>
    <xf numFmtId="49" fontId="7" fillId="33" borderId="17" xfId="0" applyNumberFormat="1" applyFont="1" applyFill="1" applyBorder="1" applyAlignment="1">
      <alignment vertical="center" wrapText="1"/>
    </xf>
    <xf numFmtId="188" fontId="10" fillId="33" borderId="18" xfId="0" applyNumberFormat="1" applyFont="1" applyFill="1" applyBorder="1" applyAlignment="1" applyProtection="1">
      <alignment vertical="center"/>
      <protection/>
    </xf>
    <xf numFmtId="188" fontId="10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188" fontId="10" fillId="33" borderId="22" xfId="0" applyNumberFormat="1" applyFont="1" applyFill="1" applyBorder="1" applyAlignment="1" applyProtection="1">
      <alignment horizontal="center" vertical="center"/>
      <protection/>
    </xf>
    <xf numFmtId="188" fontId="10" fillId="33" borderId="12" xfId="0" applyNumberFormat="1" applyFont="1" applyFill="1" applyBorder="1" applyAlignment="1" applyProtection="1">
      <alignment vertical="center"/>
      <protection/>
    </xf>
    <xf numFmtId="188" fontId="10" fillId="33" borderId="16" xfId="0" applyNumberFormat="1" applyFont="1" applyFill="1" applyBorder="1" applyAlignment="1" applyProtection="1">
      <alignment vertical="center"/>
      <protection/>
    </xf>
    <xf numFmtId="188" fontId="10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33" xfId="0" applyNumberFormat="1" applyFont="1" applyFill="1" applyBorder="1" applyAlignment="1">
      <alignment horizontal="left" vertical="center" wrapText="1"/>
    </xf>
    <xf numFmtId="188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19" xfId="0" applyNumberFormat="1" applyFont="1" applyFill="1" applyBorder="1" applyAlignment="1" applyProtection="1">
      <alignment horizontal="center" vertical="center"/>
      <protection/>
    </xf>
    <xf numFmtId="188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>
      <alignment vertical="center" wrapText="1"/>
    </xf>
    <xf numFmtId="49" fontId="7" fillId="33" borderId="34" xfId="0" applyNumberFormat="1" applyFont="1" applyFill="1" applyBorder="1" applyAlignment="1" applyProtection="1">
      <alignment vertical="center"/>
      <protection/>
    </xf>
    <xf numFmtId="1" fontId="7" fillId="33" borderId="2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88" fontId="7" fillId="33" borderId="18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>
      <alignment horizontal="left" vertical="center" wrapText="1"/>
    </xf>
    <xf numFmtId="1" fontId="14" fillId="33" borderId="22" xfId="0" applyNumberFormat="1" applyFont="1" applyFill="1" applyBorder="1" applyAlignment="1">
      <alignment horizontal="center" vertical="center" wrapText="1"/>
    </xf>
    <xf numFmtId="1" fontId="14" fillId="33" borderId="27" xfId="0" applyNumberFormat="1" applyFont="1" applyFill="1" applyBorder="1" applyAlignment="1">
      <alignment horizontal="center" vertical="center" wrapText="1"/>
    </xf>
    <xf numFmtId="1" fontId="14" fillId="33" borderId="23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 applyProtection="1">
      <alignment vertical="center"/>
      <protection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26" xfId="0" applyNumberFormat="1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90" fontId="7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1" fontId="7" fillId="33" borderId="14" xfId="0" applyNumberFormat="1" applyFont="1" applyFill="1" applyBorder="1" applyAlignment="1">
      <alignment horizontal="center" vertical="center" wrapText="1"/>
    </xf>
    <xf numFmtId="188" fontId="2" fillId="33" borderId="18" xfId="0" applyNumberFormat="1" applyFont="1" applyFill="1" applyBorder="1" applyAlignment="1" applyProtection="1">
      <alignment horizontal="center" vertical="center"/>
      <protection/>
    </xf>
    <xf numFmtId="188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/>
    </xf>
    <xf numFmtId="188" fontId="2" fillId="33" borderId="16" xfId="0" applyNumberFormat="1" applyFont="1" applyFill="1" applyBorder="1" applyAlignment="1" applyProtection="1">
      <alignment vertical="center"/>
      <protection/>
    </xf>
    <xf numFmtId="188" fontId="2" fillId="33" borderId="38" xfId="0" applyNumberFormat="1" applyFont="1" applyFill="1" applyBorder="1" applyAlignment="1" applyProtection="1">
      <alignment vertical="center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223" fontId="2" fillId="33" borderId="16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188" fontId="2" fillId="33" borderId="22" xfId="0" applyNumberFormat="1" applyFont="1" applyFill="1" applyBorder="1" applyAlignment="1" applyProtection="1">
      <alignment horizontal="center" vertical="center" wrapText="1"/>
      <protection/>
    </xf>
    <xf numFmtId="188" fontId="15" fillId="31" borderId="19" xfId="0" applyNumberFormat="1" applyFont="1" applyFill="1" applyBorder="1" applyAlignment="1" applyProtection="1">
      <alignment horizontal="center" vertical="center"/>
      <protection/>
    </xf>
    <xf numFmtId="190" fontId="2" fillId="31" borderId="20" xfId="0" applyNumberFormat="1" applyFont="1" applyFill="1" applyBorder="1" applyAlignment="1" applyProtection="1">
      <alignment vertical="center"/>
      <protection/>
    </xf>
    <xf numFmtId="190" fontId="2" fillId="31" borderId="18" xfId="0" applyNumberFormat="1" applyFont="1" applyFill="1" applyBorder="1" applyAlignment="1" applyProtection="1">
      <alignment vertical="center"/>
      <protection/>
    </xf>
    <xf numFmtId="49" fontId="2" fillId="31" borderId="20" xfId="0" applyNumberFormat="1" applyFont="1" applyFill="1" applyBorder="1" applyAlignment="1" applyProtection="1">
      <alignment vertical="center"/>
      <protection/>
    </xf>
    <xf numFmtId="49" fontId="2" fillId="31" borderId="22" xfId="0" applyNumberFormat="1" applyFont="1" applyFill="1" applyBorder="1" applyAlignment="1" applyProtection="1">
      <alignment vertical="center"/>
      <protection/>
    </xf>
    <xf numFmtId="49" fontId="7" fillId="31" borderId="18" xfId="0" applyNumberFormat="1" applyFont="1" applyFill="1" applyBorder="1" applyAlignment="1" applyProtection="1">
      <alignment vertical="center"/>
      <protection/>
    </xf>
    <xf numFmtId="49" fontId="7" fillId="31" borderId="20" xfId="0" applyNumberFormat="1" applyFont="1" applyFill="1" applyBorder="1" applyAlignment="1" applyProtection="1">
      <alignment vertical="center"/>
      <protection/>
    </xf>
    <xf numFmtId="49" fontId="7" fillId="31" borderId="22" xfId="0" applyNumberFormat="1" applyFont="1" applyFill="1" applyBorder="1" applyAlignment="1" applyProtection="1">
      <alignment vertical="center"/>
      <protection/>
    </xf>
    <xf numFmtId="190" fontId="7" fillId="31" borderId="18" xfId="0" applyNumberFormat="1" applyFont="1" applyFill="1" applyBorder="1" applyAlignment="1" applyProtection="1">
      <alignment horizontal="center" vertical="center"/>
      <protection/>
    </xf>
    <xf numFmtId="49" fontId="7" fillId="31" borderId="16" xfId="0" applyNumberFormat="1" applyFont="1" applyFill="1" applyBorder="1" applyAlignment="1" applyProtection="1">
      <alignment vertical="center"/>
      <protection/>
    </xf>
    <xf numFmtId="49" fontId="2" fillId="31" borderId="18" xfId="0" applyNumberFormat="1" applyFont="1" applyFill="1" applyBorder="1" applyAlignment="1" applyProtection="1">
      <alignment vertical="center"/>
      <protection/>
    </xf>
    <xf numFmtId="49" fontId="7" fillId="31" borderId="23" xfId="0" applyNumberFormat="1" applyFont="1" applyFill="1" applyBorder="1" applyAlignment="1" applyProtection="1">
      <alignment vertical="center"/>
      <protection/>
    </xf>
    <xf numFmtId="49" fontId="7" fillId="31" borderId="29" xfId="0" applyNumberFormat="1" applyFont="1" applyFill="1" applyBorder="1" applyAlignment="1" applyProtection="1">
      <alignment vertical="center"/>
      <protection/>
    </xf>
    <xf numFmtId="1" fontId="7" fillId="31" borderId="18" xfId="0" applyNumberFormat="1" applyFont="1" applyFill="1" applyBorder="1" applyAlignment="1" applyProtection="1">
      <alignment horizontal="center" vertical="center"/>
      <protection/>
    </xf>
    <xf numFmtId="49" fontId="7" fillId="31" borderId="20" xfId="0" applyNumberFormat="1" applyFont="1" applyFill="1" applyBorder="1" applyAlignment="1">
      <alignment horizontal="center" vertical="center" wrapText="1"/>
    </xf>
    <xf numFmtId="49" fontId="7" fillId="31" borderId="22" xfId="0" applyNumberFormat="1" applyFont="1" applyFill="1" applyBorder="1" applyAlignment="1">
      <alignment horizontal="center" vertical="center" wrapText="1"/>
    </xf>
    <xf numFmtId="49" fontId="7" fillId="31" borderId="18" xfId="0" applyNumberFormat="1" applyFont="1" applyFill="1" applyBorder="1" applyAlignment="1">
      <alignment horizontal="center" vertical="center" wrapText="1"/>
    </xf>
    <xf numFmtId="188" fontId="10" fillId="31" borderId="22" xfId="0" applyNumberFormat="1" applyFont="1" applyFill="1" applyBorder="1" applyAlignment="1" applyProtection="1">
      <alignment vertical="center"/>
      <protection/>
    </xf>
    <xf numFmtId="188" fontId="10" fillId="31" borderId="18" xfId="0" applyNumberFormat="1" applyFont="1" applyFill="1" applyBorder="1" applyAlignment="1" applyProtection="1">
      <alignment vertical="center"/>
      <protection/>
    </xf>
    <xf numFmtId="188" fontId="10" fillId="31" borderId="16" xfId="0" applyNumberFormat="1" applyFont="1" applyFill="1" applyBorder="1" applyAlignment="1" applyProtection="1">
      <alignment vertical="center"/>
      <protection/>
    </xf>
    <xf numFmtId="49" fontId="7" fillId="31" borderId="20" xfId="0" applyNumberFormat="1" applyFont="1" applyFill="1" applyBorder="1" applyAlignment="1" applyProtection="1">
      <alignment horizontal="center" vertical="center"/>
      <protection/>
    </xf>
    <xf numFmtId="49" fontId="7" fillId="31" borderId="22" xfId="0" applyNumberFormat="1" applyFont="1" applyFill="1" applyBorder="1" applyAlignment="1" applyProtection="1">
      <alignment horizontal="center" vertical="center"/>
      <protection/>
    </xf>
    <xf numFmtId="49" fontId="7" fillId="31" borderId="18" xfId="0" applyNumberFormat="1" applyFont="1" applyFill="1" applyBorder="1" applyAlignment="1" applyProtection="1">
      <alignment horizontal="center" vertical="center"/>
      <protection/>
    </xf>
    <xf numFmtId="49" fontId="7" fillId="31" borderId="29" xfId="0" applyNumberFormat="1" applyFont="1" applyFill="1" applyBorder="1" applyAlignment="1" applyProtection="1">
      <alignment horizontal="center" vertical="center"/>
      <protection/>
    </xf>
    <xf numFmtId="49" fontId="7" fillId="31" borderId="26" xfId="0" applyNumberFormat="1" applyFont="1" applyFill="1" applyBorder="1" applyAlignment="1" applyProtection="1">
      <alignment horizontal="center" vertical="center"/>
      <protection/>
    </xf>
    <xf numFmtId="188" fontId="10" fillId="31" borderId="0" xfId="0" applyNumberFormat="1" applyFont="1" applyFill="1" applyBorder="1" applyAlignment="1" applyProtection="1">
      <alignment vertical="center"/>
      <protection/>
    </xf>
    <xf numFmtId="188" fontId="2" fillId="31" borderId="18" xfId="0" applyNumberFormat="1" applyFont="1" applyFill="1" applyBorder="1" applyAlignment="1" applyProtection="1">
      <alignment horizontal="center" vertical="center"/>
      <protection/>
    </xf>
    <xf numFmtId="188" fontId="2" fillId="31" borderId="39" xfId="0" applyNumberFormat="1" applyFont="1" applyFill="1" applyBorder="1" applyAlignment="1" applyProtection="1">
      <alignment vertical="center"/>
      <protection/>
    </xf>
    <xf numFmtId="0" fontId="7" fillId="31" borderId="17" xfId="0" applyFont="1" applyFill="1" applyBorder="1" applyAlignment="1">
      <alignment horizontal="center" vertical="center" wrapText="1"/>
    </xf>
    <xf numFmtId="0" fontId="7" fillId="31" borderId="14" xfId="0" applyFont="1" applyFill="1" applyBorder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0" fontId="2" fillId="31" borderId="30" xfId="0" applyFont="1" applyFill="1" applyBorder="1" applyAlignment="1">
      <alignment horizontal="center" vertical="center" wrapText="1"/>
    </xf>
    <xf numFmtId="188" fontId="15" fillId="31" borderId="12" xfId="0" applyNumberFormat="1" applyFont="1" applyFill="1" applyBorder="1" applyAlignment="1" applyProtection="1">
      <alignment horizontal="center" vertical="center"/>
      <protection/>
    </xf>
    <xf numFmtId="49" fontId="2" fillId="31" borderId="20" xfId="0" applyNumberFormat="1" applyFont="1" applyFill="1" applyBorder="1" applyAlignment="1">
      <alignment horizontal="center" vertical="center" wrapText="1"/>
    </xf>
    <xf numFmtId="49" fontId="7" fillId="31" borderId="20" xfId="0" applyNumberFormat="1" applyFont="1" applyFill="1" applyBorder="1" applyAlignment="1">
      <alignment horizontal="center" vertical="center" wrapText="1"/>
    </xf>
    <xf numFmtId="49" fontId="7" fillId="31" borderId="18" xfId="0" applyNumberFormat="1" applyFont="1" applyFill="1" applyBorder="1" applyAlignment="1">
      <alignment horizontal="center" vertical="center" wrapText="1"/>
    </xf>
    <xf numFmtId="0" fontId="2" fillId="31" borderId="22" xfId="0" applyNumberFormat="1" applyFont="1" applyFill="1" applyBorder="1" applyAlignment="1">
      <alignment horizontal="center" vertical="center" wrapText="1"/>
    </xf>
    <xf numFmtId="49" fontId="11" fillId="31" borderId="18" xfId="0" applyNumberFormat="1" applyFont="1" applyFill="1" applyBorder="1" applyAlignment="1" applyProtection="1">
      <alignment horizontal="center" vertical="center"/>
      <protection/>
    </xf>
    <xf numFmtId="0" fontId="2" fillId="31" borderId="16" xfId="0" applyNumberFormat="1" applyFont="1" applyFill="1" applyBorder="1" applyAlignment="1">
      <alignment horizontal="center" vertical="center" wrapText="1"/>
    </xf>
    <xf numFmtId="190" fontId="7" fillId="31" borderId="22" xfId="0" applyNumberFormat="1" applyFont="1" applyFill="1" applyBorder="1" applyAlignment="1" applyProtection="1">
      <alignment horizontal="center" vertical="center"/>
      <protection/>
    </xf>
    <xf numFmtId="49" fontId="7" fillId="31" borderId="23" xfId="0" applyNumberFormat="1" applyFont="1" applyFill="1" applyBorder="1" applyAlignment="1">
      <alignment horizontal="center" vertical="center" wrapText="1"/>
    </xf>
    <xf numFmtId="49" fontId="7" fillId="31" borderId="23" xfId="0" applyNumberFormat="1" applyFont="1" applyFill="1" applyBorder="1" applyAlignment="1" applyProtection="1">
      <alignment horizontal="center" vertical="center"/>
      <protection/>
    </xf>
    <xf numFmtId="0" fontId="2" fillId="31" borderId="22" xfId="0" applyNumberFormat="1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horizontal="center" vertical="center" wrapText="1"/>
    </xf>
    <xf numFmtId="190" fontId="7" fillId="31" borderId="20" xfId="0" applyNumberFormat="1" applyFont="1" applyFill="1" applyBorder="1" applyAlignment="1" applyProtection="1">
      <alignment vertical="center"/>
      <protection/>
    </xf>
    <xf numFmtId="0" fontId="7" fillId="31" borderId="18" xfId="0" applyNumberFormat="1" applyFont="1" applyFill="1" applyBorder="1" applyAlignment="1" applyProtection="1">
      <alignment horizontal="center" vertical="center"/>
      <protection/>
    </xf>
    <xf numFmtId="188" fontId="7" fillId="31" borderId="18" xfId="0" applyNumberFormat="1" applyFont="1" applyFill="1" applyBorder="1" applyAlignment="1" applyProtection="1">
      <alignment vertical="center"/>
      <protection/>
    </xf>
    <xf numFmtId="0" fontId="2" fillId="31" borderId="28" xfId="0" applyFont="1" applyFill="1" applyBorder="1" applyAlignment="1">
      <alignment/>
    </xf>
    <xf numFmtId="0" fontId="2" fillId="31" borderId="2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90" fontId="2" fillId="33" borderId="41" xfId="0" applyNumberFormat="1" applyFont="1" applyFill="1" applyBorder="1" applyAlignment="1">
      <alignment horizontal="center" vertical="center" wrapText="1"/>
    </xf>
    <xf numFmtId="190" fontId="2" fillId="33" borderId="42" xfId="0" applyNumberFormat="1" applyFont="1" applyFill="1" applyBorder="1" applyAlignment="1">
      <alignment horizontal="center" vertical="center" wrapText="1"/>
    </xf>
    <xf numFmtId="190" fontId="7" fillId="33" borderId="15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9" fontId="7" fillId="33" borderId="16" xfId="0" applyNumberFormat="1" applyFont="1" applyFill="1" applyBorder="1" applyAlignment="1" applyProtection="1">
      <alignment horizontal="center" vertical="center"/>
      <protection/>
    </xf>
    <xf numFmtId="49" fontId="12" fillId="33" borderId="19" xfId="0" applyNumberFormat="1" applyFont="1" applyFill="1" applyBorder="1" applyAlignment="1">
      <alignment horizontal="center" vertical="center"/>
    </xf>
    <xf numFmtId="190" fontId="1" fillId="33" borderId="42" xfId="0" applyNumberFormat="1" applyFont="1" applyFill="1" applyBorder="1" applyAlignment="1">
      <alignment horizontal="center" vertical="center" wrapText="1"/>
    </xf>
    <xf numFmtId="190" fontId="7" fillId="33" borderId="42" xfId="0" applyNumberFormat="1" applyFont="1" applyFill="1" applyBorder="1" applyAlignment="1">
      <alignment horizontal="center" vertical="center" wrapText="1"/>
    </xf>
    <xf numFmtId="190" fontId="2" fillId="33" borderId="13" xfId="0" applyNumberFormat="1" applyFont="1" applyFill="1" applyBorder="1" applyAlignment="1">
      <alignment horizontal="center" vertical="center" wrapText="1"/>
    </xf>
    <xf numFmtId="190" fontId="2" fillId="33" borderId="15" xfId="0" applyNumberFormat="1" applyFont="1" applyFill="1" applyBorder="1" applyAlignment="1">
      <alignment horizontal="center" vertical="center" wrapText="1"/>
    </xf>
    <xf numFmtId="190" fontId="12" fillId="33" borderId="42" xfId="0" applyNumberFormat="1" applyFont="1" applyFill="1" applyBorder="1" applyAlignment="1">
      <alignment horizontal="center" vertical="center" wrapText="1"/>
    </xf>
    <xf numFmtId="190" fontId="7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190" fontId="2" fillId="33" borderId="44" xfId="0" applyNumberFormat="1" applyFont="1" applyFill="1" applyBorder="1" applyAlignment="1">
      <alignment horizontal="center" vertical="center" wrapText="1"/>
    </xf>
    <xf numFmtId="190" fontId="16" fillId="33" borderId="41" xfId="0" applyNumberFormat="1" applyFont="1" applyFill="1" applyBorder="1" applyAlignment="1">
      <alignment horizontal="center" vertical="center" wrapText="1"/>
    </xf>
    <xf numFmtId="190" fontId="16" fillId="33" borderId="42" xfId="0" applyNumberFormat="1" applyFont="1" applyFill="1" applyBorder="1" applyAlignment="1">
      <alignment horizontal="center" vertical="center" wrapText="1"/>
    </xf>
    <xf numFmtId="190" fontId="16" fillId="33" borderId="44" xfId="0" applyNumberFormat="1" applyFont="1" applyFill="1" applyBorder="1" applyAlignment="1">
      <alignment horizontal="center" vertical="center" wrapText="1"/>
    </xf>
    <xf numFmtId="190" fontId="7" fillId="33" borderId="4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90" fontId="7" fillId="33" borderId="41" xfId="0" applyNumberFormat="1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/>
    </xf>
    <xf numFmtId="190" fontId="2" fillId="33" borderId="16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 applyProtection="1">
      <alignment horizontal="center" vertical="center"/>
      <protection/>
    </xf>
    <xf numFmtId="49" fontId="7" fillId="31" borderId="16" xfId="0" applyNumberFormat="1" applyFont="1" applyFill="1" applyBorder="1" applyAlignment="1" applyProtection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190" fontId="2" fillId="33" borderId="45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 applyProtection="1">
      <alignment vertical="center"/>
      <protection/>
    </xf>
    <xf numFmtId="1" fontId="7" fillId="31" borderId="29" xfId="0" applyNumberFormat="1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188" fontId="1" fillId="33" borderId="19" xfId="0" applyNumberFormat="1" applyFont="1" applyFill="1" applyBorder="1" applyAlignment="1" applyProtection="1">
      <alignment horizontal="center" vertical="center" wrapText="1"/>
      <protection/>
    </xf>
    <xf numFmtId="188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88" fontId="7" fillId="33" borderId="22" xfId="0" applyNumberFormat="1" applyFont="1" applyFill="1" applyBorder="1" applyAlignment="1" applyProtection="1">
      <alignment horizontal="center" vertical="center"/>
      <protection/>
    </xf>
    <xf numFmtId="190" fontId="16" fillId="33" borderId="22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>
      <alignment horizontal="left" vertical="center" wrapText="1"/>
    </xf>
    <xf numFmtId="1" fontId="7" fillId="33" borderId="36" xfId="0" applyNumberFormat="1" applyFont="1" applyFill="1" applyBorder="1" applyAlignment="1">
      <alignment horizontal="left" vertical="center" wrapText="1"/>
    </xf>
    <xf numFmtId="188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1" borderId="26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center" vertical="center"/>
      <protection/>
    </xf>
    <xf numFmtId="188" fontId="2" fillId="31" borderId="26" xfId="0" applyNumberFormat="1" applyFont="1" applyFill="1" applyBorder="1" applyAlignment="1" applyProtection="1">
      <alignment horizontal="center" vertical="center"/>
      <protection/>
    </xf>
    <xf numFmtId="49" fontId="2" fillId="31" borderId="26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19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22" fontId="2" fillId="0" borderId="16" xfId="0" applyNumberFormat="1" applyFont="1" applyFill="1" applyBorder="1" applyAlignment="1">
      <alignment horizontal="center" vertical="center" wrapText="1"/>
    </xf>
    <xf numFmtId="190" fontId="7" fillId="0" borderId="16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188" fontId="1" fillId="33" borderId="32" xfId="0" applyNumberFormat="1" applyFont="1" applyFill="1" applyBorder="1" applyAlignment="1" applyProtection="1">
      <alignment horizontal="center" vertical="center" wrapText="1"/>
      <protection/>
    </xf>
    <xf numFmtId="1" fontId="2" fillId="33" borderId="32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88" fontId="10" fillId="33" borderId="26" xfId="0" applyNumberFormat="1" applyFont="1" applyFill="1" applyBorder="1" applyAlignment="1" applyProtection="1">
      <alignment vertical="center"/>
      <protection/>
    </xf>
    <xf numFmtId="188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88" fontId="10" fillId="4" borderId="18" xfId="0" applyNumberFormat="1" applyFont="1" applyFill="1" applyBorder="1" applyAlignment="1" applyProtection="1">
      <alignment vertical="center"/>
      <protection/>
    </xf>
    <xf numFmtId="1" fontId="7" fillId="4" borderId="18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88" fontId="15" fillId="7" borderId="19" xfId="0" applyNumberFormat="1" applyFont="1" applyFill="1" applyBorder="1" applyAlignment="1" applyProtection="1">
      <alignment horizontal="center" vertical="center"/>
      <protection/>
    </xf>
    <xf numFmtId="0" fontId="7" fillId="7" borderId="1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88" fontId="10" fillId="7" borderId="18" xfId="0" applyNumberFormat="1" applyFont="1" applyFill="1" applyBorder="1" applyAlignment="1" applyProtection="1">
      <alignment vertical="center"/>
      <protection/>
    </xf>
    <xf numFmtId="1" fontId="7" fillId="7" borderId="26" xfId="0" applyNumberFormat="1" applyFont="1" applyFill="1" applyBorder="1" applyAlignment="1">
      <alignment horizontal="center" vertical="center" wrapText="1"/>
    </xf>
    <xf numFmtId="1" fontId="7" fillId="7" borderId="20" xfId="0" applyNumberFormat="1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1" fontId="7" fillId="7" borderId="18" xfId="0" applyNumberFormat="1" applyFont="1" applyFill="1" applyBorder="1" applyAlignment="1">
      <alignment horizontal="center" vertical="center" wrapText="1"/>
    </xf>
    <xf numFmtId="1" fontId="14" fillId="7" borderId="22" xfId="0" applyNumberFormat="1" applyFont="1" applyFill="1" applyBorder="1" applyAlignment="1">
      <alignment horizontal="center" vertical="center" wrapText="1"/>
    </xf>
    <xf numFmtId="1" fontId="7" fillId="7" borderId="19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/>
    </xf>
    <xf numFmtId="223" fontId="2" fillId="7" borderId="16" xfId="0" applyNumberFormat="1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188" fontId="10" fillId="7" borderId="47" xfId="0" applyNumberFormat="1" applyFont="1" applyFill="1" applyBorder="1" applyAlignment="1" applyProtection="1">
      <alignment vertical="center"/>
      <protection/>
    </xf>
    <xf numFmtId="188" fontId="10" fillId="7" borderId="0" xfId="0" applyNumberFormat="1" applyFont="1" applyFill="1" applyBorder="1" applyAlignment="1" applyProtection="1">
      <alignment vertical="center"/>
      <protection/>
    </xf>
    <xf numFmtId="49" fontId="7" fillId="4" borderId="17" xfId="0" applyNumberFormat="1" applyFont="1" applyFill="1" applyBorder="1" applyAlignment="1">
      <alignment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 applyProtection="1">
      <alignment horizontal="center" vertical="center"/>
      <protection/>
    </xf>
    <xf numFmtId="0" fontId="7" fillId="4" borderId="18" xfId="0" applyNumberFormat="1" applyFont="1" applyFill="1" applyBorder="1" applyAlignment="1" applyProtection="1">
      <alignment horizontal="center" vertical="center"/>
      <protection/>
    </xf>
    <xf numFmtId="190" fontId="7" fillId="4" borderId="15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/>
    </xf>
    <xf numFmtId="1" fontId="7" fillId="4" borderId="18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>
      <alignment horizontal="center" vertical="center"/>
    </xf>
    <xf numFmtId="188" fontId="10" fillId="4" borderId="18" xfId="0" applyNumberFormat="1" applyFont="1" applyFill="1" applyBorder="1" applyAlignment="1" applyProtection="1">
      <alignment horizontal="center" vertical="center"/>
      <protection/>
    </xf>
    <xf numFmtId="190" fontId="7" fillId="4" borderId="18" xfId="0" applyNumberFormat="1" applyFont="1" applyFill="1" applyBorder="1" applyAlignment="1" applyProtection="1">
      <alignment horizontal="center" vertical="center"/>
      <protection/>
    </xf>
    <xf numFmtId="1" fontId="7" fillId="4" borderId="18" xfId="0" applyNumberFormat="1" applyFont="1" applyFill="1" applyBorder="1" applyAlignment="1" applyProtection="1">
      <alignment horizontal="center" vertical="center"/>
      <protection/>
    </xf>
    <xf numFmtId="188" fontId="10" fillId="4" borderId="31" xfId="0" applyNumberFormat="1" applyFont="1" applyFill="1" applyBorder="1" applyAlignment="1" applyProtection="1">
      <alignment vertical="center"/>
      <protection/>
    </xf>
    <xf numFmtId="49" fontId="7" fillId="4" borderId="17" xfId="0" applyNumberFormat="1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 applyProtection="1">
      <alignment horizontal="center" vertical="center"/>
      <protection/>
    </xf>
    <xf numFmtId="49" fontId="7" fillId="4" borderId="18" xfId="0" applyNumberFormat="1" applyFont="1" applyFill="1" applyBorder="1" applyAlignment="1" applyProtection="1">
      <alignment vertical="center"/>
      <protection/>
    </xf>
    <xf numFmtId="49" fontId="7" fillId="4" borderId="12" xfId="0" applyNumberFormat="1" applyFont="1" applyFill="1" applyBorder="1" applyAlignment="1" applyProtection="1">
      <alignment vertical="center"/>
      <protection/>
    </xf>
    <xf numFmtId="190" fontId="7" fillId="4" borderId="13" xfId="0" applyNumberFormat="1" applyFont="1" applyFill="1" applyBorder="1" applyAlignment="1">
      <alignment horizontal="center" vertical="center" wrapText="1"/>
    </xf>
    <xf numFmtId="1" fontId="7" fillId="4" borderId="19" xfId="0" applyNumberFormat="1" applyFont="1" applyFill="1" applyBorder="1" applyAlignment="1" applyProtection="1">
      <alignment horizontal="center" vertical="center"/>
      <protection/>
    </xf>
    <xf numFmtId="49" fontId="7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7" fillId="31" borderId="26" xfId="0" applyNumberFormat="1" applyFont="1" applyFill="1" applyBorder="1" applyAlignment="1">
      <alignment horizontal="center" vertical="center" wrapText="1"/>
    </xf>
    <xf numFmtId="190" fontId="7" fillId="33" borderId="26" xfId="0" applyNumberFormat="1" applyFont="1" applyFill="1" applyBorder="1" applyAlignment="1" applyProtection="1">
      <alignment horizontal="center" vertical="center"/>
      <protection/>
    </xf>
    <xf numFmtId="190" fontId="2" fillId="33" borderId="26" xfId="0" applyNumberFormat="1" applyFont="1" applyFill="1" applyBorder="1" applyAlignment="1" applyProtection="1">
      <alignment vertical="center"/>
      <protection/>
    </xf>
    <xf numFmtId="190" fontId="2" fillId="31" borderId="26" xfId="0" applyNumberFormat="1" applyFont="1" applyFill="1" applyBorder="1" applyAlignment="1" applyProtection="1">
      <alignment vertical="center"/>
      <protection/>
    </xf>
    <xf numFmtId="190" fontId="2" fillId="33" borderId="47" xfId="0" applyNumberFormat="1" applyFont="1" applyFill="1" applyBorder="1" applyAlignment="1" applyProtection="1">
      <alignment vertical="center"/>
      <protection/>
    </xf>
    <xf numFmtId="49" fontId="7" fillId="33" borderId="49" xfId="0" applyNumberFormat="1" applyFont="1" applyFill="1" applyBorder="1" applyAlignment="1">
      <alignment horizontal="center" vertical="center" wrapText="1"/>
    </xf>
    <xf numFmtId="49" fontId="16" fillId="33" borderId="32" xfId="0" applyNumberFormat="1" applyFont="1" applyFill="1" applyBorder="1" applyAlignment="1">
      <alignment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188" fontId="7" fillId="33" borderId="50" xfId="0" applyNumberFormat="1" applyFont="1" applyFill="1" applyBorder="1" applyAlignment="1" applyProtection="1">
      <alignment horizontal="center" vertical="center" wrapText="1"/>
      <protection/>
    </xf>
    <xf numFmtId="188" fontId="7" fillId="33" borderId="32" xfId="0" applyNumberFormat="1" applyFont="1" applyFill="1" applyBorder="1" applyAlignment="1" applyProtection="1">
      <alignment horizontal="center" vertical="center" wrapText="1"/>
      <protection/>
    </xf>
    <xf numFmtId="190" fontId="2" fillId="33" borderId="51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1" fontId="7" fillId="7" borderId="32" xfId="0" applyNumberFormat="1" applyFont="1" applyFill="1" applyBorder="1" applyAlignment="1">
      <alignment horizontal="center" vertical="center" wrapText="1"/>
    </xf>
    <xf numFmtId="2" fontId="7" fillId="33" borderId="32" xfId="0" applyNumberFormat="1" applyFont="1" applyFill="1" applyBorder="1" applyAlignment="1">
      <alignment horizontal="center" vertical="center" wrapText="1"/>
    </xf>
    <xf numFmtId="49" fontId="7" fillId="31" borderId="32" xfId="0" applyNumberFormat="1" applyFont="1" applyFill="1" applyBorder="1" applyAlignment="1">
      <alignment horizontal="center" vertical="center" wrapText="1"/>
    </xf>
    <xf numFmtId="190" fontId="7" fillId="33" borderId="32" xfId="0" applyNumberFormat="1" applyFont="1" applyFill="1" applyBorder="1" applyAlignment="1">
      <alignment horizontal="center" vertical="center" wrapText="1"/>
    </xf>
    <xf numFmtId="190" fontId="7" fillId="33" borderId="32" xfId="0" applyNumberFormat="1" applyFont="1" applyFill="1" applyBorder="1" applyAlignment="1" applyProtection="1">
      <alignment vertical="center"/>
      <protection/>
    </xf>
    <xf numFmtId="190" fontId="7" fillId="31" borderId="32" xfId="0" applyNumberFormat="1" applyFont="1" applyFill="1" applyBorder="1" applyAlignment="1" applyProtection="1">
      <alignment vertical="center"/>
      <protection/>
    </xf>
    <xf numFmtId="190" fontId="7" fillId="33" borderId="48" xfId="0" applyNumberFormat="1" applyFont="1" applyFill="1" applyBorder="1" applyAlignment="1" applyProtection="1">
      <alignment vertical="center"/>
      <protection/>
    </xf>
    <xf numFmtId="49" fontId="7" fillId="33" borderId="53" xfId="0" applyNumberFormat="1" applyFont="1" applyFill="1" applyBorder="1" applyAlignment="1">
      <alignment horizontal="center" vertical="center" wrapText="1"/>
    </xf>
    <xf numFmtId="190" fontId="2" fillId="33" borderId="54" xfId="0" applyNumberFormat="1" applyFont="1" applyFill="1" applyBorder="1" applyAlignment="1" applyProtection="1">
      <alignment vertical="center"/>
      <protection/>
    </xf>
    <xf numFmtId="49" fontId="7" fillId="33" borderId="55" xfId="0" applyNumberFormat="1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center" vertical="center" wrapText="1"/>
    </xf>
    <xf numFmtId="189" fontId="7" fillId="33" borderId="56" xfId="0" applyNumberFormat="1" applyFont="1" applyFill="1" applyBorder="1" applyAlignment="1" applyProtection="1">
      <alignment horizontal="center" vertical="center"/>
      <protection/>
    </xf>
    <xf numFmtId="189" fontId="7" fillId="33" borderId="55" xfId="0" applyNumberFormat="1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7" borderId="55" xfId="0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right" vertical="center" wrapText="1"/>
    </xf>
    <xf numFmtId="189" fontId="7" fillId="33" borderId="18" xfId="0" applyNumberFormat="1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>
      <alignment horizontal="center" vertical="center" wrapText="1"/>
    </xf>
    <xf numFmtId="189" fontId="2" fillId="33" borderId="19" xfId="0" applyNumberFormat="1" applyFont="1" applyFill="1" applyBorder="1" applyAlignment="1" applyProtection="1">
      <alignment horizontal="center" vertical="center"/>
      <protection/>
    </xf>
    <xf numFmtId="189" fontId="2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188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7" borderId="23" xfId="0" applyFont="1" applyFill="1" applyBorder="1" applyAlignment="1">
      <alignment horizontal="center" vertical="center" wrapText="1"/>
    </xf>
    <xf numFmtId="2" fontId="10" fillId="33" borderId="23" xfId="0" applyNumberFormat="1" applyFont="1" applyFill="1" applyBorder="1" applyAlignment="1" applyProtection="1">
      <alignment vertical="center"/>
      <protection/>
    </xf>
    <xf numFmtId="188" fontId="10" fillId="33" borderId="23" xfId="0" applyNumberFormat="1" applyFont="1" applyFill="1" applyBorder="1" applyAlignment="1" applyProtection="1">
      <alignment vertical="center"/>
      <protection/>
    </xf>
    <xf numFmtId="188" fontId="10" fillId="31" borderId="23" xfId="0" applyNumberFormat="1" applyFont="1" applyFill="1" applyBorder="1" applyAlignment="1" applyProtection="1">
      <alignment vertical="center"/>
      <protection/>
    </xf>
    <xf numFmtId="190" fontId="10" fillId="33" borderId="23" xfId="0" applyNumberFormat="1" applyFont="1" applyFill="1" applyBorder="1" applyAlignment="1" applyProtection="1">
      <alignment horizontal="center" vertical="center"/>
      <protection/>
    </xf>
    <xf numFmtId="190" fontId="10" fillId="33" borderId="23" xfId="0" applyNumberFormat="1" applyFont="1" applyFill="1" applyBorder="1" applyAlignment="1" applyProtection="1">
      <alignment vertical="center"/>
      <protection/>
    </xf>
    <xf numFmtId="190" fontId="10" fillId="31" borderId="23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2" fontId="10" fillId="33" borderId="18" xfId="0" applyNumberFormat="1" applyFont="1" applyFill="1" applyBorder="1" applyAlignment="1" applyProtection="1">
      <alignment vertical="center"/>
      <protection/>
    </xf>
    <xf numFmtId="190" fontId="10" fillId="33" borderId="18" xfId="0" applyNumberFormat="1" applyFont="1" applyFill="1" applyBorder="1" applyAlignment="1" applyProtection="1">
      <alignment horizontal="center" vertical="center"/>
      <protection/>
    </xf>
    <xf numFmtId="190" fontId="10" fillId="33" borderId="18" xfId="0" applyNumberFormat="1" applyFont="1" applyFill="1" applyBorder="1" applyAlignment="1" applyProtection="1">
      <alignment vertical="center"/>
      <protection/>
    </xf>
    <xf numFmtId="190" fontId="10" fillId="31" borderId="18" xfId="0" applyNumberFormat="1" applyFont="1" applyFill="1" applyBorder="1" applyAlignment="1" applyProtection="1">
      <alignment vertical="center"/>
      <protection/>
    </xf>
    <xf numFmtId="190" fontId="10" fillId="33" borderId="12" xfId="0" applyNumberFormat="1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190" fontId="7" fillId="2" borderId="10" xfId="0" applyNumberFormat="1" applyFont="1" applyFill="1" applyBorder="1" applyAlignment="1">
      <alignment horizontal="center" vertical="center" wrapText="1"/>
    </xf>
    <xf numFmtId="190" fontId="7" fillId="2" borderId="2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190" fontId="7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 wrapText="1"/>
    </xf>
    <xf numFmtId="49" fontId="8" fillId="7" borderId="59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190" fontId="7" fillId="0" borderId="6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0" fontId="12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vertical="center"/>
      <protection/>
    </xf>
    <xf numFmtId="1" fontId="2" fillId="33" borderId="13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vertical="center"/>
      <protection/>
    </xf>
    <xf numFmtId="49" fontId="2" fillId="31" borderId="23" xfId="0" applyNumberFormat="1" applyFont="1" applyFill="1" applyBorder="1" applyAlignment="1" applyProtection="1">
      <alignment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11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49" fontId="12" fillId="33" borderId="18" xfId="0" applyNumberFormat="1" applyFont="1" applyFill="1" applyBorder="1" applyAlignment="1">
      <alignment horizontal="center" vertical="center"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190" fontId="2" fillId="33" borderId="22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/>
    </xf>
    <xf numFmtId="49" fontId="14" fillId="33" borderId="63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188" fontId="10" fillId="33" borderId="23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190" fontId="7" fillId="0" borderId="1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left" vertical="center" wrapText="1"/>
    </xf>
    <xf numFmtId="1" fontId="7" fillId="4" borderId="13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 wrapText="1"/>
    </xf>
    <xf numFmtId="49" fontId="7" fillId="33" borderId="65" xfId="0" applyNumberFormat="1" applyFont="1" applyFill="1" applyBorder="1" applyAlignment="1">
      <alignment horizontal="center" vertical="center"/>
    </xf>
    <xf numFmtId="190" fontId="7" fillId="33" borderId="29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>
      <alignment horizontal="left" vertical="center" wrapText="1"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190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190" fontId="7" fillId="33" borderId="0" xfId="0" applyNumberFormat="1" applyFont="1" applyFill="1" applyBorder="1" applyAlignment="1">
      <alignment horizontal="center" vertical="center" wrapText="1"/>
    </xf>
    <xf numFmtId="190" fontId="7" fillId="31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88" fontId="10" fillId="33" borderId="39" xfId="0" applyNumberFormat="1" applyFont="1" applyFill="1" applyBorder="1" applyAlignment="1" applyProtection="1">
      <alignment vertical="center"/>
      <protection/>
    </xf>
    <xf numFmtId="190" fontId="7" fillId="33" borderId="44" xfId="0" applyNumberFormat="1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190" fontId="7" fillId="2" borderId="13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88" fontId="10" fillId="7" borderId="10" xfId="0" applyNumberFormat="1" applyFont="1" applyFill="1" applyBorder="1" applyAlignment="1" applyProtection="1">
      <alignment vertical="center"/>
      <protection/>
    </xf>
    <xf numFmtId="0" fontId="7" fillId="2" borderId="15" xfId="0" applyFont="1" applyFill="1" applyBorder="1" applyAlignment="1">
      <alignment horizontal="center" vertical="center" wrapText="1"/>
    </xf>
    <xf numFmtId="190" fontId="7" fillId="2" borderId="15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190" fontId="7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223" fontId="2" fillId="33" borderId="22" xfId="0" applyNumberFormat="1" applyFont="1" applyFill="1" applyBorder="1" applyAlignment="1">
      <alignment horizontal="center" vertical="center" wrapText="1"/>
    </xf>
    <xf numFmtId="223" fontId="2" fillId="7" borderId="22" xfId="0" applyNumberFormat="1" applyFont="1" applyFill="1" applyBorder="1" applyAlignment="1">
      <alignment horizontal="center" vertical="center" wrapText="1"/>
    </xf>
    <xf numFmtId="0" fontId="7" fillId="31" borderId="22" xfId="0" applyFont="1" applyFill="1" applyBorder="1" applyAlignment="1">
      <alignment horizontal="center" vertical="center" wrapText="1"/>
    </xf>
    <xf numFmtId="0" fontId="2" fillId="31" borderId="27" xfId="0" applyFont="1" applyFill="1" applyBorder="1" applyAlignment="1">
      <alignment horizontal="center" vertical="center" wrapText="1"/>
    </xf>
    <xf numFmtId="188" fontId="2" fillId="33" borderId="22" xfId="0" applyNumberFormat="1" applyFont="1" applyFill="1" applyBorder="1" applyAlignment="1" applyProtection="1">
      <alignment vertical="center"/>
      <protection/>
    </xf>
    <xf numFmtId="188" fontId="2" fillId="33" borderId="67" xfId="0" applyNumberFormat="1" applyFont="1" applyFill="1" applyBorder="1" applyAlignment="1" applyProtection="1">
      <alignment vertical="center"/>
      <protection/>
    </xf>
    <xf numFmtId="188" fontId="2" fillId="31" borderId="68" xfId="0" applyNumberFormat="1" applyFont="1" applyFill="1" applyBorder="1" applyAlignment="1" applyProtection="1">
      <alignment vertical="center"/>
      <protection/>
    </xf>
    <xf numFmtId="188" fontId="10" fillId="7" borderId="23" xfId="0" applyNumberFormat="1" applyFont="1" applyFill="1" applyBorder="1" applyAlignment="1" applyProtection="1">
      <alignment vertical="center"/>
      <protection/>
    </xf>
    <xf numFmtId="190" fontId="7" fillId="31" borderId="32" xfId="0" applyNumberFormat="1" applyFont="1" applyFill="1" applyBorder="1" applyAlignment="1" applyProtection="1">
      <alignment horizontal="center" vertical="center"/>
      <protection/>
    </xf>
    <xf numFmtId="190" fontId="2" fillId="31" borderId="20" xfId="0" applyNumberFormat="1" applyFont="1" applyFill="1" applyBorder="1" applyAlignment="1" applyProtection="1">
      <alignment horizontal="center" vertical="center"/>
      <protection/>
    </xf>
    <xf numFmtId="190" fontId="7" fillId="31" borderId="20" xfId="0" applyNumberFormat="1" applyFont="1" applyFill="1" applyBorder="1" applyAlignment="1" applyProtection="1">
      <alignment horizontal="center" vertical="center"/>
      <protection/>
    </xf>
    <xf numFmtId="190" fontId="2" fillId="31" borderId="26" xfId="0" applyNumberFormat="1" applyFont="1" applyFill="1" applyBorder="1" applyAlignment="1" applyProtection="1">
      <alignment horizontal="center" vertical="center"/>
      <protection/>
    </xf>
    <xf numFmtId="190" fontId="2" fillId="31" borderId="18" xfId="0" applyNumberFormat="1" applyFont="1" applyFill="1" applyBorder="1" applyAlignment="1" applyProtection="1">
      <alignment horizontal="center" vertical="center"/>
      <protection/>
    </xf>
    <xf numFmtId="190" fontId="10" fillId="31" borderId="23" xfId="0" applyNumberFormat="1" applyFont="1" applyFill="1" applyBorder="1" applyAlignment="1" applyProtection="1">
      <alignment horizontal="center" vertical="center"/>
      <protection/>
    </xf>
    <xf numFmtId="190" fontId="10" fillId="31" borderId="18" xfId="0" applyNumberFormat="1" applyFont="1" applyFill="1" applyBorder="1" applyAlignment="1" applyProtection="1">
      <alignment horizontal="center" vertical="center"/>
      <protection/>
    </xf>
    <xf numFmtId="188" fontId="7" fillId="31" borderId="20" xfId="0" applyNumberFormat="1" applyFont="1" applyFill="1" applyBorder="1" applyAlignment="1" applyProtection="1">
      <alignment vertical="center"/>
      <protection/>
    </xf>
    <xf numFmtId="0" fontId="7" fillId="31" borderId="18" xfId="0" applyNumberFormat="1" applyFont="1" applyFill="1" applyBorder="1" applyAlignment="1">
      <alignment horizontal="center" vertical="center" wrapText="1"/>
    </xf>
    <xf numFmtId="190" fontId="7" fillId="31" borderId="18" xfId="0" applyNumberFormat="1" applyFont="1" applyFill="1" applyBorder="1" applyAlignment="1">
      <alignment horizontal="center" vertical="center" wrapText="1"/>
    </xf>
    <xf numFmtId="188" fontId="10" fillId="31" borderId="18" xfId="0" applyNumberFormat="1" applyFont="1" applyFill="1" applyBorder="1" applyAlignment="1" applyProtection="1">
      <alignment horizontal="center" vertical="center"/>
      <protection/>
    </xf>
    <xf numFmtId="0" fontId="2" fillId="31" borderId="18" xfId="0" applyNumberFormat="1" applyFont="1" applyFill="1" applyBorder="1" applyAlignment="1">
      <alignment horizontal="center" vertical="center" wrapText="1"/>
    </xf>
    <xf numFmtId="49" fontId="2" fillId="31" borderId="20" xfId="0" applyNumberFormat="1" applyFont="1" applyFill="1" applyBorder="1" applyAlignment="1" applyProtection="1">
      <alignment horizontal="center" vertical="center"/>
      <protection/>
    </xf>
    <xf numFmtId="49" fontId="2" fillId="31" borderId="22" xfId="0" applyNumberFormat="1" applyFont="1" applyFill="1" applyBorder="1" applyAlignment="1" applyProtection="1">
      <alignment horizontal="center" vertical="center"/>
      <protection/>
    </xf>
    <xf numFmtId="49" fontId="2" fillId="31" borderId="18" xfId="0" applyNumberFormat="1" applyFont="1" applyFill="1" applyBorder="1" applyAlignment="1" applyProtection="1">
      <alignment horizontal="center" vertical="center"/>
      <protection/>
    </xf>
    <xf numFmtId="188" fontId="10" fillId="31" borderId="16" xfId="0" applyNumberFormat="1" applyFont="1" applyFill="1" applyBorder="1" applyAlignment="1" applyProtection="1">
      <alignment horizontal="center" vertical="center"/>
      <protection/>
    </xf>
    <xf numFmtId="188" fontId="10" fillId="31" borderId="22" xfId="0" applyNumberFormat="1" applyFont="1" applyFill="1" applyBorder="1" applyAlignment="1" applyProtection="1">
      <alignment horizontal="center" vertical="center"/>
      <protection/>
    </xf>
    <xf numFmtId="188" fontId="10" fillId="31" borderId="0" xfId="0" applyNumberFormat="1" applyFont="1" applyFill="1" applyBorder="1" applyAlignment="1" applyProtection="1">
      <alignment horizontal="center" vertical="center"/>
      <protection/>
    </xf>
    <xf numFmtId="0" fontId="2" fillId="31" borderId="16" xfId="0" applyFont="1" applyFill="1" applyBorder="1" applyAlignment="1">
      <alignment/>
    </xf>
    <xf numFmtId="0" fontId="2" fillId="31" borderId="16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 wrapText="1"/>
    </xf>
    <xf numFmtId="188" fontId="10" fillId="31" borderId="23" xfId="0" applyNumberFormat="1" applyFont="1" applyFill="1" applyBorder="1" applyAlignment="1" applyProtection="1">
      <alignment horizontal="center" vertical="center"/>
      <protection/>
    </xf>
    <xf numFmtId="188" fontId="7" fillId="31" borderId="18" xfId="0" applyNumberFormat="1" applyFont="1" applyFill="1" applyBorder="1" applyAlignment="1" applyProtection="1">
      <alignment horizontal="center" vertical="center"/>
      <protection/>
    </xf>
    <xf numFmtId="1" fontId="7" fillId="31" borderId="19" xfId="0" applyNumberFormat="1" applyFont="1" applyFill="1" applyBorder="1" applyAlignment="1" applyProtection="1">
      <alignment horizontal="center" vertical="center"/>
      <protection/>
    </xf>
    <xf numFmtId="1" fontId="7" fillId="31" borderId="26" xfId="0" applyNumberFormat="1" applyFont="1" applyFill="1" applyBorder="1" applyAlignment="1" applyProtection="1">
      <alignment horizontal="center" vertical="center"/>
      <protection/>
    </xf>
    <xf numFmtId="188" fontId="10" fillId="7" borderId="12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190" fontId="10" fillId="0" borderId="0" xfId="0" applyNumberFormat="1" applyFont="1" applyFill="1" applyBorder="1" applyAlignment="1" applyProtection="1">
      <alignment horizontal="center" vertical="center"/>
      <protection/>
    </xf>
    <xf numFmtId="190" fontId="1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1" borderId="36" xfId="0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88" fontId="15" fillId="31" borderId="12" xfId="0" applyNumberFormat="1" applyFont="1" applyFill="1" applyBorder="1" applyAlignment="1" applyProtection="1">
      <alignment vertical="center"/>
      <protection/>
    </xf>
    <xf numFmtId="190" fontId="2" fillId="31" borderId="19" xfId="0" applyNumberFormat="1" applyFont="1" applyFill="1" applyBorder="1" applyAlignment="1" applyProtection="1">
      <alignment vertical="center"/>
      <protection/>
    </xf>
    <xf numFmtId="190" fontId="7" fillId="31" borderId="24" xfId="0" applyNumberFormat="1" applyFont="1" applyFill="1" applyBorder="1" applyAlignment="1" applyProtection="1">
      <alignment horizontal="center" vertical="center"/>
      <protection/>
    </xf>
    <xf numFmtId="190" fontId="7" fillId="31" borderId="10" xfId="0" applyNumberFormat="1" applyFont="1" applyFill="1" applyBorder="1" applyAlignment="1" applyProtection="1">
      <alignment horizontal="center" vertical="center"/>
      <protection/>
    </xf>
    <xf numFmtId="190" fontId="7" fillId="31" borderId="19" xfId="0" applyNumberFormat="1" applyFont="1" applyFill="1" applyBorder="1" applyAlignment="1" applyProtection="1">
      <alignment horizontal="center" vertical="center"/>
      <protection/>
    </xf>
    <xf numFmtId="49" fontId="7" fillId="31" borderId="19" xfId="0" applyNumberFormat="1" applyFont="1" applyFill="1" applyBorder="1" applyAlignment="1" applyProtection="1">
      <alignment vertical="center"/>
      <protection/>
    </xf>
    <xf numFmtId="49" fontId="2" fillId="31" borderId="19" xfId="0" applyNumberFormat="1" applyFont="1" applyFill="1" applyBorder="1" applyAlignment="1" applyProtection="1">
      <alignment vertical="center"/>
      <protection/>
    </xf>
    <xf numFmtId="49" fontId="7" fillId="31" borderId="10" xfId="0" applyNumberFormat="1" applyFont="1" applyFill="1" applyBorder="1" applyAlignment="1" applyProtection="1">
      <alignment vertical="center"/>
      <protection/>
    </xf>
    <xf numFmtId="49" fontId="7" fillId="31" borderId="19" xfId="0" applyNumberFormat="1" applyFont="1" applyFill="1" applyBorder="1" applyAlignment="1">
      <alignment horizontal="center" vertical="center" wrapText="1"/>
    </xf>
    <xf numFmtId="49" fontId="7" fillId="31" borderId="19" xfId="0" applyNumberFormat="1" applyFont="1" applyFill="1" applyBorder="1" applyAlignment="1" applyProtection="1">
      <alignment horizontal="center" vertical="center"/>
      <protection/>
    </xf>
    <xf numFmtId="49" fontId="7" fillId="31" borderId="65" xfId="0" applyNumberFormat="1" applyFont="1" applyFill="1" applyBorder="1" applyAlignment="1" applyProtection="1">
      <alignment vertical="center"/>
      <protection/>
    </xf>
    <xf numFmtId="1" fontId="7" fillId="31" borderId="0" xfId="0" applyNumberFormat="1" applyFont="1" applyFill="1" applyBorder="1" applyAlignment="1">
      <alignment horizontal="center" vertical="center" wrapText="1"/>
    </xf>
    <xf numFmtId="188" fontId="2" fillId="31" borderId="19" xfId="0" applyNumberFormat="1" applyFont="1" applyFill="1" applyBorder="1" applyAlignment="1" applyProtection="1">
      <alignment horizontal="center" vertical="center"/>
      <protection/>
    </xf>
    <xf numFmtId="49" fontId="7" fillId="31" borderId="40" xfId="0" applyNumberFormat="1" applyFont="1" applyFill="1" applyBorder="1" applyAlignment="1" applyProtection="1">
      <alignment vertical="center"/>
      <protection/>
    </xf>
    <xf numFmtId="188" fontId="2" fillId="31" borderId="16" xfId="0" applyNumberFormat="1" applyFont="1" applyFill="1" applyBorder="1" applyAlignment="1" applyProtection="1">
      <alignment vertical="center"/>
      <protection/>
    </xf>
    <xf numFmtId="188" fontId="2" fillId="31" borderId="22" xfId="0" applyNumberFormat="1" applyFont="1" applyFill="1" applyBorder="1" applyAlignment="1" applyProtection="1">
      <alignment vertical="center"/>
      <protection/>
    </xf>
    <xf numFmtId="22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31" borderId="0" xfId="0" applyFont="1" applyFill="1" applyBorder="1" applyAlignment="1">
      <alignment horizontal="left" vertical="center" wrapText="1"/>
    </xf>
    <xf numFmtId="188" fontId="7" fillId="33" borderId="24" xfId="0" applyNumberFormat="1" applyFont="1" applyFill="1" applyBorder="1" applyAlignment="1" applyProtection="1">
      <alignment horizontal="center" vertical="center" wrapText="1"/>
      <protection/>
    </xf>
    <xf numFmtId="188" fontId="7" fillId="33" borderId="20" xfId="0" applyNumberFormat="1" applyFont="1" applyFill="1" applyBorder="1" applyAlignment="1" applyProtection="1">
      <alignment horizontal="center" vertical="center" wrapText="1"/>
      <protection/>
    </xf>
    <xf numFmtId="190" fontId="7" fillId="33" borderId="54" xfId="0" applyNumberFormat="1" applyFont="1" applyFill="1" applyBorder="1" applyAlignment="1" applyProtection="1">
      <alignment vertical="center"/>
      <protection/>
    </xf>
    <xf numFmtId="1" fontId="7" fillId="7" borderId="16" xfId="0" applyNumberFormat="1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190" fontId="7" fillId="33" borderId="54" xfId="0" applyNumberFormat="1" applyFont="1" applyFill="1" applyBorder="1" applyAlignment="1" applyProtection="1">
      <alignment horizontal="center" vertical="center"/>
      <protection/>
    </xf>
    <xf numFmtId="226" fontId="2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223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 applyProtection="1">
      <alignment horizontal="center" vertical="center"/>
      <protection/>
    </xf>
    <xf numFmtId="227" fontId="2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 wrapText="1"/>
    </xf>
    <xf numFmtId="0" fontId="6" fillId="0" borderId="69" xfId="55" applyFont="1" applyBorder="1" applyAlignment="1">
      <alignment horizontal="center"/>
      <protection/>
    </xf>
    <xf numFmtId="0" fontId="6" fillId="0" borderId="49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48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54" xfId="55" applyFont="1" applyBorder="1" applyAlignment="1">
      <alignment horizontal="center" vertical="center"/>
      <protection/>
    </xf>
    <xf numFmtId="0" fontId="6" fillId="0" borderId="53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70" xfId="55" applyFont="1" applyBorder="1" applyAlignment="1">
      <alignment horizontal="center" vertical="center"/>
      <protection/>
    </xf>
    <xf numFmtId="0" fontId="6" fillId="0" borderId="46" xfId="55" applyFont="1" applyBorder="1" applyAlignment="1">
      <alignment horizontal="center" vertical="center"/>
      <protection/>
    </xf>
    <xf numFmtId="0" fontId="6" fillId="0" borderId="23" xfId="55" applyFont="1" applyBorder="1" applyAlignment="1">
      <alignment horizontal="center" vertical="center"/>
      <protection/>
    </xf>
    <xf numFmtId="0" fontId="6" fillId="0" borderId="34" xfId="55" applyFont="1" applyBorder="1" applyAlignment="1">
      <alignment horizontal="center" vertical="center"/>
      <protection/>
    </xf>
    <xf numFmtId="0" fontId="6" fillId="0" borderId="71" xfId="55" applyFont="1" applyBorder="1" applyAlignment="1">
      <alignment horizontal="center" vertical="center"/>
      <protection/>
    </xf>
    <xf numFmtId="0" fontId="6" fillId="0" borderId="72" xfId="55" applyFont="1" applyBorder="1" applyAlignment="1">
      <alignment horizontal="center" vertical="center"/>
      <protection/>
    </xf>
    <xf numFmtId="0" fontId="6" fillId="0" borderId="73" xfId="55" applyFont="1" applyBorder="1" applyAlignment="1">
      <alignment horizontal="center" vertical="center"/>
      <protection/>
    </xf>
    <xf numFmtId="0" fontId="6" fillId="0" borderId="63" xfId="55" applyFont="1" applyBorder="1" applyAlignment="1">
      <alignment horizontal="center" vertical="center"/>
      <protection/>
    </xf>
    <xf numFmtId="0" fontId="6" fillId="0" borderId="74" xfId="55" applyFont="1" applyBorder="1" applyAlignment="1">
      <alignment horizontal="center" vertical="center"/>
      <protection/>
    </xf>
    <xf numFmtId="0" fontId="6" fillId="0" borderId="75" xfId="55" applyFont="1" applyBorder="1" applyAlignment="1">
      <alignment horizontal="center"/>
      <protection/>
    </xf>
    <xf numFmtId="0" fontId="6" fillId="0" borderId="55" xfId="55" applyFont="1" applyBorder="1" applyAlignment="1">
      <alignment horizontal="center" vertical="center"/>
      <protection/>
    </xf>
    <xf numFmtId="0" fontId="6" fillId="0" borderId="76" xfId="55" applyFont="1" applyBorder="1" applyAlignment="1">
      <alignment horizontal="center" vertical="center"/>
      <protection/>
    </xf>
    <xf numFmtId="0" fontId="6" fillId="0" borderId="57" xfId="55" applyFont="1" applyBorder="1" applyAlignment="1">
      <alignment horizontal="center" vertical="center"/>
      <protection/>
    </xf>
    <xf numFmtId="0" fontId="6" fillId="0" borderId="77" xfId="55" applyFont="1" applyBorder="1" applyAlignment="1">
      <alignment horizontal="center" vertical="center"/>
      <protection/>
    </xf>
    <xf numFmtId="0" fontId="6" fillId="0" borderId="78" xfId="55" applyFont="1" applyBorder="1" applyAlignment="1">
      <alignment horizontal="center" vertical="center"/>
      <protection/>
    </xf>
    <xf numFmtId="0" fontId="6" fillId="0" borderId="79" xfId="55" applyFont="1" applyBorder="1" applyAlignment="1">
      <alignment horizontal="center" vertical="center"/>
      <protection/>
    </xf>
    <xf numFmtId="0" fontId="6" fillId="0" borderId="80" xfId="55" applyFont="1" applyBorder="1" applyAlignment="1">
      <alignment horizontal="center" vertical="center"/>
      <protection/>
    </xf>
    <xf numFmtId="0" fontId="6" fillId="0" borderId="81" xfId="55" applyFont="1" applyBorder="1" applyAlignment="1">
      <alignment horizontal="center" vertical="center"/>
      <protection/>
    </xf>
    <xf numFmtId="0" fontId="16" fillId="0" borderId="49" xfId="55" applyFont="1" applyBorder="1" applyAlignment="1">
      <alignment horizontal="center" vertical="center"/>
      <protection/>
    </xf>
    <xf numFmtId="0" fontId="16" fillId="0" borderId="32" xfId="55" applyFont="1" applyBorder="1" applyAlignment="1">
      <alignment horizontal="center" vertical="center"/>
      <protection/>
    </xf>
    <xf numFmtId="0" fontId="16" fillId="0" borderId="20" xfId="55" applyFont="1" applyBorder="1" applyAlignment="1">
      <alignment horizontal="center" vertical="center"/>
      <protection/>
    </xf>
    <xf numFmtId="0" fontId="16" fillId="0" borderId="82" xfId="55" applyFont="1" applyBorder="1" applyAlignment="1">
      <alignment horizontal="center" vertical="center"/>
      <protection/>
    </xf>
    <xf numFmtId="0" fontId="16" fillId="0" borderId="50" xfId="55" applyFont="1" applyBorder="1" applyAlignment="1">
      <alignment horizontal="center" vertical="center"/>
      <protection/>
    </xf>
    <xf numFmtId="0" fontId="16" fillId="0" borderId="48" xfId="55" applyFont="1" applyBorder="1" applyAlignment="1">
      <alignment horizontal="center" vertical="center"/>
      <protection/>
    </xf>
    <xf numFmtId="0" fontId="16" fillId="0" borderId="21" xfId="55" applyFont="1" applyBorder="1" applyAlignment="1">
      <alignment horizontal="center" vertical="center"/>
      <protection/>
    </xf>
    <xf numFmtId="0" fontId="16" fillId="0" borderId="54" xfId="55" applyFont="1" applyBorder="1" applyAlignment="1">
      <alignment horizontal="center" vertical="center"/>
      <protection/>
    </xf>
    <xf numFmtId="0" fontId="16" fillId="0" borderId="53" xfId="55" applyFont="1" applyBorder="1" applyAlignment="1">
      <alignment horizontal="center" vertical="center"/>
      <protection/>
    </xf>
    <xf numFmtId="0" fontId="16" fillId="0" borderId="24" xfId="55" applyFont="1" applyBorder="1" applyAlignment="1">
      <alignment horizontal="center" vertical="center"/>
      <protection/>
    </xf>
    <xf numFmtId="0" fontId="16" fillId="0" borderId="83" xfId="55" applyFont="1" applyBorder="1" applyAlignment="1">
      <alignment horizontal="center" vertical="center"/>
      <protection/>
    </xf>
    <xf numFmtId="0" fontId="16" fillId="0" borderId="59" xfId="55" applyFont="1" applyBorder="1" applyAlignment="1">
      <alignment horizontal="center" vertical="center"/>
      <protection/>
    </xf>
    <xf numFmtId="0" fontId="16" fillId="0" borderId="84" xfId="55" applyFont="1" applyBorder="1" applyAlignment="1">
      <alignment horizontal="center" vertical="center"/>
      <protection/>
    </xf>
    <xf numFmtId="0" fontId="16" fillId="0" borderId="85" xfId="55" applyFont="1" applyBorder="1" applyAlignment="1">
      <alignment horizontal="center" vertical="center"/>
      <protection/>
    </xf>
    <xf numFmtId="0" fontId="16" fillId="0" borderId="86" xfId="55" applyFont="1" applyBorder="1" applyAlignment="1">
      <alignment horizontal="center" vertical="center"/>
      <protection/>
    </xf>
    <xf numFmtId="0" fontId="16" fillId="0" borderId="87" xfId="55" applyFont="1" applyBorder="1" applyAlignment="1">
      <alignment horizontal="center" vertical="center"/>
      <protection/>
    </xf>
    <xf numFmtId="0" fontId="16" fillId="0" borderId="38" xfId="55" applyFont="1" applyBorder="1" applyAlignment="1">
      <alignment horizontal="center" vertical="center"/>
      <protection/>
    </xf>
    <xf numFmtId="0" fontId="16" fillId="0" borderId="16" xfId="55" applyFont="1" applyBorder="1" applyAlignment="1">
      <alignment horizontal="center" vertical="center"/>
      <protection/>
    </xf>
    <xf numFmtId="0" fontId="16" fillId="0" borderId="28" xfId="55" applyFont="1" applyBorder="1" applyAlignment="1">
      <alignment horizontal="center" vertical="center"/>
      <protection/>
    </xf>
    <xf numFmtId="0" fontId="16" fillId="0" borderId="70" xfId="55" applyFont="1" applyBorder="1" applyAlignment="1">
      <alignment horizontal="center" vertical="center"/>
      <protection/>
    </xf>
    <xf numFmtId="0" fontId="16" fillId="0" borderId="78" xfId="55" applyFont="1" applyBorder="1" applyAlignment="1">
      <alignment horizontal="center" vertical="center"/>
      <protection/>
    </xf>
    <xf numFmtId="0" fontId="16" fillId="0" borderId="88" xfId="55" applyFont="1" applyBorder="1" applyAlignment="1">
      <alignment horizontal="center" vertical="center"/>
      <protection/>
    </xf>
    <xf numFmtId="0" fontId="16" fillId="0" borderId="89" xfId="55" applyFont="1" applyBorder="1" applyAlignment="1">
      <alignment horizontal="center" vertical="center"/>
      <protection/>
    </xf>
    <xf numFmtId="0" fontId="16" fillId="0" borderId="55" xfId="55" applyFont="1" applyBorder="1" applyAlignment="1">
      <alignment horizontal="center" vertical="center"/>
      <protection/>
    </xf>
    <xf numFmtId="0" fontId="16" fillId="0" borderId="56" xfId="55" applyFont="1" applyBorder="1" applyAlignment="1">
      <alignment horizontal="center" vertical="center"/>
      <protection/>
    </xf>
    <xf numFmtId="0" fontId="16" fillId="0" borderId="76" xfId="55" applyFont="1" applyBorder="1" applyAlignment="1">
      <alignment horizontal="center" vertical="center"/>
      <protection/>
    </xf>
    <xf numFmtId="0" fontId="16" fillId="0" borderId="57" xfId="55" applyFont="1" applyBorder="1" applyAlignment="1">
      <alignment horizontal="center" vertical="center"/>
      <protection/>
    </xf>
    <xf numFmtId="0" fontId="16" fillId="0" borderId="89" xfId="55" applyFont="1" applyBorder="1" applyAlignment="1">
      <alignment horizontal="center" vertical="center" shrinkToFit="1"/>
      <protection/>
    </xf>
    <xf numFmtId="0" fontId="16" fillId="0" borderId="55" xfId="55" applyFont="1" applyBorder="1" applyAlignment="1">
      <alignment horizontal="center" vertical="center" shrinkToFit="1"/>
      <protection/>
    </xf>
    <xf numFmtId="0" fontId="16" fillId="0" borderId="79" xfId="55" applyFont="1" applyBorder="1" applyAlignment="1">
      <alignment horizontal="center" vertical="center"/>
      <protection/>
    </xf>
    <xf numFmtId="0" fontId="16" fillId="0" borderId="77" xfId="55" applyFont="1" applyBorder="1" applyAlignment="1">
      <alignment horizontal="center" vertical="center"/>
      <protection/>
    </xf>
    <xf numFmtId="0" fontId="16" fillId="0" borderId="90" xfId="55" applyFont="1" applyFill="1" applyBorder="1" applyAlignment="1">
      <alignment horizontal="center" vertical="center"/>
      <protection/>
    </xf>
    <xf numFmtId="0" fontId="16" fillId="0" borderId="81" xfId="55" applyFont="1" applyFill="1" applyBorder="1" applyAlignment="1">
      <alignment horizontal="center" vertical="center"/>
      <protection/>
    </xf>
    <xf numFmtId="0" fontId="16" fillId="0" borderId="78" xfId="55" applyFont="1" applyFill="1" applyBorder="1" applyAlignment="1">
      <alignment horizontal="center" vertical="center"/>
      <protection/>
    </xf>
    <xf numFmtId="0" fontId="16" fillId="0" borderId="88" xfId="55" applyFont="1" applyFill="1" applyBorder="1" applyAlignment="1">
      <alignment horizontal="center" vertical="center"/>
      <protection/>
    </xf>
    <xf numFmtId="0" fontId="16" fillId="0" borderId="36" xfId="55" applyFont="1" applyBorder="1" applyAlignment="1">
      <alignment horizontal="center" vertical="center"/>
      <protection/>
    </xf>
    <xf numFmtId="0" fontId="16" fillId="0" borderId="26" xfId="55" applyFont="1" applyBorder="1" applyAlignment="1">
      <alignment horizontal="center" vertical="center"/>
      <protection/>
    </xf>
    <xf numFmtId="0" fontId="16" fillId="0" borderId="47" xfId="55" applyFont="1" applyBorder="1" applyAlignment="1">
      <alignment horizontal="center" vertical="center"/>
      <protection/>
    </xf>
    <xf numFmtId="0" fontId="16" fillId="0" borderId="40" xfId="55" applyFont="1" applyBorder="1" applyAlignment="1">
      <alignment horizontal="center" vertical="center"/>
      <protection/>
    </xf>
    <xf numFmtId="0" fontId="16" fillId="0" borderId="37" xfId="55" applyFont="1" applyBorder="1" applyAlignment="1">
      <alignment horizontal="center" vertical="center"/>
      <protection/>
    </xf>
    <xf numFmtId="0" fontId="16" fillId="0" borderId="66" xfId="55" applyFont="1" applyBorder="1" applyAlignment="1">
      <alignment horizontal="center" vertical="center"/>
      <protection/>
    </xf>
    <xf numFmtId="0" fontId="16" fillId="0" borderId="12" xfId="55" applyFont="1" applyBorder="1" applyAlignment="1">
      <alignment horizontal="center" vertical="center"/>
      <protection/>
    </xf>
    <xf numFmtId="0" fontId="16" fillId="0" borderId="17" xfId="55" applyFont="1" applyBorder="1" applyAlignment="1">
      <alignment horizontal="center" vertical="center"/>
      <protection/>
    </xf>
    <xf numFmtId="0" fontId="16" fillId="0" borderId="43" xfId="55" applyFont="1" applyBorder="1" applyAlignment="1">
      <alignment horizontal="center" vertical="center"/>
      <protection/>
    </xf>
    <xf numFmtId="0" fontId="2" fillId="0" borderId="0" xfId="54" applyFont="1">
      <alignment/>
      <protection/>
    </xf>
    <xf numFmtId="0" fontId="21" fillId="0" borderId="0" xfId="54" applyFont="1">
      <alignment/>
      <protection/>
    </xf>
    <xf numFmtId="0" fontId="2" fillId="0" borderId="0" xfId="55" applyFont="1">
      <alignment/>
      <protection/>
    </xf>
    <xf numFmtId="0" fontId="7" fillId="0" borderId="0" xfId="54" applyFont="1">
      <alignment/>
      <protection/>
    </xf>
    <xf numFmtId="0" fontId="8" fillId="0" borderId="0" xfId="0" applyFont="1" applyAlignment="1">
      <alignment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49" fontId="7" fillId="0" borderId="22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49" fontId="6" fillId="0" borderId="91" xfId="0" applyNumberFormat="1" applyFont="1" applyFill="1" applyBorder="1" applyAlignment="1">
      <alignment horizontal="center" vertical="center" wrapText="1"/>
    </xf>
    <xf numFmtId="190" fontId="7" fillId="33" borderId="92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7" fillId="31" borderId="29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/>
    </xf>
    <xf numFmtId="1" fontId="7" fillId="33" borderId="26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49" fontId="11" fillId="31" borderId="26" xfId="0" applyNumberFormat="1" applyFont="1" applyFill="1" applyBorder="1" applyAlignment="1" applyProtection="1">
      <alignment horizontal="center" vertical="center"/>
      <protection/>
    </xf>
    <xf numFmtId="0" fontId="7" fillId="31" borderId="26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1" borderId="26" xfId="0" applyNumberFormat="1" applyFont="1" applyFill="1" applyBorder="1" applyAlignment="1" applyProtection="1">
      <alignment vertical="center"/>
      <protection/>
    </xf>
    <xf numFmtId="49" fontId="2" fillId="33" borderId="47" xfId="0" applyNumberFormat="1" applyFont="1" applyFill="1" applyBorder="1" applyAlignment="1" applyProtection="1">
      <alignment vertical="center"/>
      <protection/>
    </xf>
    <xf numFmtId="1" fontId="7" fillId="33" borderId="16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49" fontId="7" fillId="31" borderId="16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 applyProtection="1">
      <alignment vertical="center"/>
      <protection/>
    </xf>
    <xf numFmtId="49" fontId="2" fillId="31" borderId="16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horizontal="center" vertical="center" wrapText="1"/>
    </xf>
    <xf numFmtId="188" fontId="10" fillId="0" borderId="18" xfId="0" applyNumberFormat="1" applyFont="1" applyFill="1" applyBorder="1" applyAlignment="1" applyProtection="1">
      <alignment vertical="center"/>
      <protection/>
    </xf>
    <xf numFmtId="188" fontId="10" fillId="0" borderId="18" xfId="0" applyNumberFormat="1" applyFont="1" applyFill="1" applyBorder="1" applyAlignment="1" applyProtection="1">
      <alignment horizontal="center" vertical="center"/>
      <protection/>
    </xf>
    <xf numFmtId="188" fontId="10" fillId="0" borderId="19" xfId="0" applyNumberFormat="1" applyFont="1" applyFill="1" applyBorder="1" applyAlignment="1" applyProtection="1">
      <alignment vertical="center"/>
      <protection/>
    </xf>
    <xf numFmtId="188" fontId="10" fillId="0" borderId="31" xfId="0" applyNumberFormat="1" applyFont="1" applyFill="1" applyBorder="1" applyAlignment="1" applyProtection="1">
      <alignment vertical="center"/>
      <protection/>
    </xf>
    <xf numFmtId="49" fontId="7" fillId="33" borderId="46" xfId="0" applyNumberFormat="1" applyFont="1" applyFill="1" applyBorder="1" applyAlignment="1">
      <alignment horizontal="center" vertical="center" wrapText="1"/>
    </xf>
    <xf numFmtId="188" fontId="7" fillId="33" borderId="23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190" fontId="7" fillId="38" borderId="29" xfId="0" applyNumberFormat="1" applyFont="1" applyFill="1" applyBorder="1" applyAlignment="1">
      <alignment horizontal="center" vertical="center" wrapText="1"/>
    </xf>
    <xf numFmtId="190" fontId="23" fillId="0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 wrapText="1"/>
    </xf>
    <xf numFmtId="49" fontId="7" fillId="7" borderId="17" xfId="0" applyNumberFormat="1" applyFont="1" applyFill="1" applyBorder="1" applyAlignment="1">
      <alignment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24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33" borderId="0" xfId="0" applyNumberFormat="1" applyFont="1" applyFill="1" applyBorder="1" applyAlignment="1" applyProtection="1">
      <alignment vertical="center"/>
      <protection/>
    </xf>
    <xf numFmtId="1" fontId="14" fillId="0" borderId="15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vertical="center" wrapText="1"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1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39" borderId="20" xfId="0" applyNumberFormat="1" applyFont="1" applyFill="1" applyBorder="1" applyAlignment="1">
      <alignment horizontal="center" vertical="center" wrapText="1"/>
    </xf>
    <xf numFmtId="190" fontId="2" fillId="39" borderId="51" xfId="0" applyNumberFormat="1" applyFont="1" applyFill="1" applyBorder="1" applyAlignment="1">
      <alignment horizontal="center" vertical="center" wrapText="1"/>
    </xf>
    <xf numFmtId="190" fontId="2" fillId="39" borderId="41" xfId="0" applyNumberFormat="1" applyFont="1" applyFill="1" applyBorder="1" applyAlignment="1">
      <alignment horizontal="center" vertical="center" wrapText="1"/>
    </xf>
    <xf numFmtId="0" fontId="2" fillId="31" borderId="18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>
      <alignment horizontal="center" vertical="center"/>
    </xf>
    <xf numFmtId="49" fontId="2" fillId="39" borderId="17" xfId="0" applyNumberFormat="1" applyFont="1" applyFill="1" applyBorder="1" applyAlignment="1">
      <alignment horizontal="right" vertical="center" wrapText="1"/>
    </xf>
    <xf numFmtId="49" fontId="2" fillId="39" borderId="93" xfId="0" applyNumberFormat="1" applyFont="1" applyFill="1" applyBorder="1" applyAlignment="1">
      <alignment horizontal="center" vertical="center"/>
    </xf>
    <xf numFmtId="0" fontId="2" fillId="39" borderId="94" xfId="0" applyNumberFormat="1" applyFont="1" applyFill="1" applyBorder="1" applyAlignment="1" applyProtection="1">
      <alignment horizontal="center" vertical="center"/>
      <protection/>
    </xf>
    <xf numFmtId="49" fontId="2" fillId="39" borderId="95" xfId="0" applyNumberFormat="1" applyFont="1" applyFill="1" applyBorder="1" applyAlignment="1">
      <alignment horizontal="center" vertical="center"/>
    </xf>
    <xf numFmtId="0" fontId="2" fillId="39" borderId="96" xfId="0" applyNumberFormat="1" applyFont="1" applyFill="1" applyBorder="1" applyAlignment="1" applyProtection="1">
      <alignment horizontal="center" vertical="center"/>
      <protection/>
    </xf>
    <xf numFmtId="190" fontId="7" fillId="39" borderId="16" xfId="0" applyNumberFormat="1" applyFont="1" applyFill="1" applyBorder="1" applyAlignment="1" applyProtection="1">
      <alignment horizontal="center" vertical="center"/>
      <protection/>
    </xf>
    <xf numFmtId="190" fontId="2" fillId="39" borderId="97" xfId="0" applyNumberFormat="1" applyFont="1" applyFill="1" applyBorder="1" applyAlignment="1" applyProtection="1">
      <alignment horizontal="center" vertical="center"/>
      <protection/>
    </xf>
    <xf numFmtId="0" fontId="2" fillId="39" borderId="98" xfId="0" applyFont="1" applyFill="1" applyBorder="1" applyAlignment="1">
      <alignment horizontal="center" vertical="center"/>
    </xf>
    <xf numFmtId="1" fontId="2" fillId="39" borderId="93" xfId="0" applyNumberFormat="1" applyFont="1" applyFill="1" applyBorder="1" applyAlignment="1">
      <alignment horizontal="center" vertical="center"/>
    </xf>
    <xf numFmtId="49" fontId="2" fillId="39" borderId="93" xfId="0" applyNumberFormat="1" applyFont="1" applyFill="1" applyBorder="1" applyAlignment="1">
      <alignment horizontal="center" vertical="center" wrapText="1"/>
    </xf>
    <xf numFmtId="49" fontId="7" fillId="39" borderId="94" xfId="0" applyNumberFormat="1" applyFont="1" applyFill="1" applyBorder="1" applyAlignment="1">
      <alignment horizontal="center" vertical="center" wrapText="1"/>
    </xf>
    <xf numFmtId="1" fontId="2" fillId="39" borderId="99" xfId="0" applyNumberFormat="1" applyFont="1" applyFill="1" applyBorder="1" applyAlignment="1">
      <alignment horizontal="center" vertical="center" wrapText="1"/>
    </xf>
    <xf numFmtId="0" fontId="2" fillId="39" borderId="98" xfId="0" applyNumberFormat="1" applyFont="1" applyFill="1" applyBorder="1" applyAlignment="1">
      <alignment horizontal="center" vertical="center" wrapText="1"/>
    </xf>
    <xf numFmtId="0" fontId="2" fillId="39" borderId="93" xfId="0" applyNumberFormat="1" applyFont="1" applyFill="1" applyBorder="1" applyAlignment="1">
      <alignment horizontal="center" vertical="center" wrapText="1"/>
    </xf>
    <xf numFmtId="49" fontId="2" fillId="39" borderId="100" xfId="0" applyNumberFormat="1" applyFont="1" applyFill="1" applyBorder="1" applyAlignment="1">
      <alignment horizontal="center" vertical="center" wrapText="1"/>
    </xf>
    <xf numFmtId="0" fontId="2" fillId="39" borderId="18" xfId="0" applyNumberFormat="1" applyFont="1" applyFill="1" applyBorder="1" applyAlignment="1">
      <alignment horizontal="center" vertical="center" wrapText="1"/>
    </xf>
    <xf numFmtId="190" fontId="2" fillId="39" borderId="101" xfId="0" applyNumberFormat="1" applyFont="1" applyFill="1" applyBorder="1" applyAlignment="1" applyProtection="1">
      <alignment horizontal="center" vertical="center"/>
      <protection/>
    </xf>
    <xf numFmtId="0" fontId="2" fillId="39" borderId="102" xfId="0" applyFont="1" applyFill="1" applyBorder="1" applyAlignment="1">
      <alignment horizontal="center" vertical="center"/>
    </xf>
    <xf numFmtId="1" fontId="2" fillId="39" borderId="95" xfId="0" applyNumberFormat="1" applyFont="1" applyFill="1" applyBorder="1" applyAlignment="1">
      <alignment horizontal="center" vertical="center"/>
    </xf>
    <xf numFmtId="49" fontId="2" fillId="39" borderId="95" xfId="0" applyNumberFormat="1" applyFont="1" applyFill="1" applyBorder="1" applyAlignment="1">
      <alignment horizontal="center" vertical="center" wrapText="1"/>
    </xf>
    <xf numFmtId="49" fontId="7" fillId="39" borderId="96" xfId="0" applyNumberFormat="1" applyFont="1" applyFill="1" applyBorder="1" applyAlignment="1">
      <alignment horizontal="center" vertical="center" wrapText="1"/>
    </xf>
    <xf numFmtId="1" fontId="2" fillId="39" borderId="103" xfId="0" applyNumberFormat="1" applyFont="1" applyFill="1" applyBorder="1" applyAlignment="1">
      <alignment horizontal="center" vertical="center" wrapText="1"/>
    </xf>
    <xf numFmtId="49" fontId="2" fillId="39" borderId="102" xfId="0" applyNumberFormat="1" applyFont="1" applyFill="1" applyBorder="1" applyAlignment="1">
      <alignment horizontal="center" vertical="center" wrapText="1"/>
    </xf>
    <xf numFmtId="0" fontId="2" fillId="39" borderId="104" xfId="0" applyNumberFormat="1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49" fontId="74" fillId="0" borderId="16" xfId="0" applyNumberFormat="1" applyFont="1" applyFill="1" applyBorder="1" applyAlignment="1">
      <alignment horizontal="left" vertical="center" wrapText="1"/>
    </xf>
    <xf numFmtId="49" fontId="75" fillId="0" borderId="20" xfId="0" applyNumberFormat="1" applyFont="1" applyFill="1" applyBorder="1" applyAlignment="1">
      <alignment horizontal="center" vertical="center" wrapText="1"/>
    </xf>
    <xf numFmtId="0" fontId="75" fillId="0" borderId="24" xfId="0" applyNumberFormat="1" applyFont="1" applyFill="1" applyBorder="1" applyAlignment="1" applyProtection="1">
      <alignment horizontal="center" vertical="center"/>
      <protection/>
    </xf>
    <xf numFmtId="0" fontId="75" fillId="0" borderId="20" xfId="0" applyNumberFormat="1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>
      <alignment horizontal="center" vertical="center" wrapText="1"/>
    </xf>
    <xf numFmtId="49" fontId="75" fillId="0" borderId="22" xfId="0" applyNumberFormat="1" applyFont="1" applyFill="1" applyBorder="1" applyAlignment="1">
      <alignment horizontal="center" vertical="center" wrapText="1"/>
    </xf>
    <xf numFmtId="0" fontId="75" fillId="0" borderId="27" xfId="0" applyNumberFormat="1" applyFont="1" applyFill="1" applyBorder="1" applyAlignment="1" applyProtection="1">
      <alignment horizontal="center" vertical="center"/>
      <protection/>
    </xf>
    <xf numFmtId="0" fontId="75" fillId="0" borderId="22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left" vertical="center" wrapText="1"/>
    </xf>
    <xf numFmtId="190" fontId="7" fillId="40" borderId="41" xfId="0" applyNumberFormat="1" applyFont="1" applyFill="1" applyBorder="1" applyAlignment="1">
      <alignment horizontal="center" vertical="center" wrapText="1"/>
    </xf>
    <xf numFmtId="190" fontId="7" fillId="40" borderId="44" xfId="0" applyNumberFormat="1" applyFont="1" applyFill="1" applyBorder="1" applyAlignment="1">
      <alignment horizontal="center" vertical="center" wrapText="1"/>
    </xf>
    <xf numFmtId="0" fontId="74" fillId="0" borderId="46" xfId="0" applyFont="1" applyFill="1" applyBorder="1" applyAlignment="1">
      <alignment horizontal="center" vertical="center" wrapText="1"/>
    </xf>
    <xf numFmtId="0" fontId="74" fillId="0" borderId="3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190" fontId="76" fillId="33" borderId="41" xfId="0" applyNumberFormat="1" applyFont="1" applyFill="1" applyBorder="1" applyAlignment="1">
      <alignment horizontal="center" vertical="center" wrapText="1"/>
    </xf>
    <xf numFmtId="190" fontId="77" fillId="33" borderId="15" xfId="0" applyNumberFormat="1" applyFont="1" applyFill="1" applyBorder="1" applyAlignment="1">
      <alignment horizontal="center" vertical="center" wrapText="1"/>
    </xf>
    <xf numFmtId="190" fontId="76" fillId="33" borderId="15" xfId="0" applyNumberFormat="1" applyFont="1" applyFill="1" applyBorder="1" applyAlignment="1">
      <alignment horizontal="center" vertical="center" wrapText="1"/>
    </xf>
    <xf numFmtId="190" fontId="77" fillId="0" borderId="60" xfId="0" applyNumberFormat="1" applyFont="1" applyFill="1" applyBorder="1" applyAlignment="1">
      <alignment horizontal="center" vertical="center" wrapText="1"/>
    </xf>
    <xf numFmtId="190" fontId="76" fillId="0" borderId="60" xfId="0" applyNumberFormat="1" applyFont="1" applyFill="1" applyBorder="1" applyAlignment="1">
      <alignment horizontal="center" vertical="center" wrapText="1"/>
    </xf>
    <xf numFmtId="190" fontId="76" fillId="0" borderId="62" xfId="0" applyNumberFormat="1" applyFont="1" applyFill="1" applyBorder="1" applyAlignment="1">
      <alignment horizontal="center" vertical="center" wrapText="1"/>
    </xf>
    <xf numFmtId="190" fontId="76" fillId="33" borderId="16" xfId="0" applyNumberFormat="1" applyFont="1" applyFill="1" applyBorder="1" applyAlignment="1">
      <alignment horizontal="center" vertical="center" wrapText="1"/>
    </xf>
    <xf numFmtId="190" fontId="77" fillId="0" borderId="16" xfId="0" applyNumberFormat="1" applyFont="1" applyFill="1" applyBorder="1" applyAlignment="1">
      <alignment horizontal="center" vertical="center" wrapText="1"/>
    </xf>
    <xf numFmtId="190" fontId="77" fillId="0" borderId="45" xfId="0" applyNumberFormat="1" applyFont="1" applyFill="1" applyBorder="1" applyAlignment="1">
      <alignment horizontal="center" vertical="center" wrapText="1"/>
    </xf>
    <xf numFmtId="49" fontId="7" fillId="39" borderId="20" xfId="0" applyNumberFormat="1" applyFont="1" applyFill="1" applyBorder="1" applyAlignment="1">
      <alignment vertical="center" wrapText="1"/>
    </xf>
    <xf numFmtId="49" fontId="7" fillId="39" borderId="20" xfId="0" applyNumberFormat="1" applyFont="1" applyFill="1" applyBorder="1" applyAlignment="1">
      <alignment horizontal="center" vertical="center" wrapText="1"/>
    </xf>
    <xf numFmtId="0" fontId="11" fillId="39" borderId="24" xfId="0" applyNumberFormat="1" applyFont="1" applyFill="1" applyBorder="1" applyAlignment="1" applyProtection="1">
      <alignment horizontal="center" vertical="center"/>
      <protection/>
    </xf>
    <xf numFmtId="0" fontId="11" fillId="39" borderId="20" xfId="0" applyNumberFormat="1" applyFont="1" applyFill="1" applyBorder="1" applyAlignment="1" applyProtection="1">
      <alignment horizontal="center" vertical="center"/>
      <protection/>
    </xf>
    <xf numFmtId="49" fontId="2" fillId="39" borderId="22" xfId="0" applyNumberFormat="1" applyFont="1" applyFill="1" applyBorder="1" applyAlignment="1">
      <alignment horizontal="right" vertical="center" wrapText="1"/>
    </xf>
    <xf numFmtId="49" fontId="7" fillId="39" borderId="23" xfId="0" applyNumberFormat="1" applyFont="1" applyFill="1" applyBorder="1" applyAlignment="1">
      <alignment horizontal="center" vertical="center" wrapText="1"/>
    </xf>
    <xf numFmtId="0" fontId="11" fillId="39" borderId="10" xfId="0" applyNumberFormat="1" applyFont="1" applyFill="1" applyBorder="1" applyAlignment="1" applyProtection="1">
      <alignment horizontal="center" vertical="center"/>
      <protection/>
    </xf>
    <xf numFmtId="0" fontId="11" fillId="39" borderId="22" xfId="0" applyNumberFormat="1" applyFont="1" applyFill="1" applyBorder="1" applyAlignment="1" applyProtection="1">
      <alignment horizontal="center" vertical="center"/>
      <protection/>
    </xf>
    <xf numFmtId="190" fontId="2" fillId="39" borderId="42" xfId="0" applyNumberFormat="1" applyFont="1" applyFill="1" applyBorder="1" applyAlignment="1">
      <alignment horizontal="center" vertical="center" wrapText="1"/>
    </xf>
    <xf numFmtId="49" fontId="7" fillId="39" borderId="18" xfId="0" applyNumberFormat="1" applyFont="1" applyFill="1" applyBorder="1" applyAlignment="1">
      <alignment horizontal="center" vertical="center" wrapText="1"/>
    </xf>
    <xf numFmtId="0" fontId="11" fillId="39" borderId="19" xfId="0" applyNumberFormat="1" applyFont="1" applyFill="1" applyBorder="1" applyAlignment="1" applyProtection="1">
      <alignment horizontal="center" vertical="center"/>
      <protection/>
    </xf>
    <xf numFmtId="0" fontId="11" fillId="39" borderId="18" xfId="0" applyNumberFormat="1" applyFont="1" applyFill="1" applyBorder="1" applyAlignment="1" applyProtection="1">
      <alignment horizontal="center" vertical="center"/>
      <protection/>
    </xf>
    <xf numFmtId="190" fontId="7" fillId="39" borderId="15" xfId="0" applyNumberFormat="1" applyFont="1" applyFill="1" applyBorder="1" applyAlignment="1">
      <alignment horizontal="center" vertical="center" wrapText="1"/>
    </xf>
    <xf numFmtId="49" fontId="7" fillId="39" borderId="17" xfId="0" applyNumberFormat="1" applyFont="1" applyFill="1" applyBorder="1" applyAlignment="1">
      <alignment vertical="center" wrapText="1"/>
    </xf>
    <xf numFmtId="0" fontId="7" fillId="39" borderId="19" xfId="0" applyNumberFormat="1" applyFont="1" applyFill="1" applyBorder="1" applyAlignment="1" applyProtection="1">
      <alignment horizontal="center" vertical="center"/>
      <protection/>
    </xf>
    <xf numFmtId="0" fontId="7" fillId="39" borderId="18" xfId="0" applyNumberFormat="1" applyFont="1" applyFill="1" applyBorder="1" applyAlignment="1" applyProtection="1">
      <alignment horizontal="center" vertical="center"/>
      <protection/>
    </xf>
    <xf numFmtId="49" fontId="7" fillId="39" borderId="20" xfId="0" applyNumberFormat="1" applyFont="1" applyFill="1" applyBorder="1" applyAlignment="1">
      <alignment horizontal="center" vertical="center"/>
    </xf>
    <xf numFmtId="0" fontId="7" fillId="39" borderId="24" xfId="0" applyNumberFormat="1" applyFont="1" applyFill="1" applyBorder="1" applyAlignment="1" applyProtection="1">
      <alignment horizontal="center" vertical="center"/>
      <protection/>
    </xf>
    <xf numFmtId="0" fontId="7" fillId="39" borderId="20" xfId="0" applyNumberFormat="1" applyFont="1" applyFill="1" applyBorder="1" applyAlignment="1" applyProtection="1">
      <alignment horizontal="center" vertical="center"/>
      <protection/>
    </xf>
    <xf numFmtId="0" fontId="7" fillId="39" borderId="18" xfId="0" applyNumberFormat="1" applyFont="1" applyFill="1" applyBorder="1" applyAlignment="1">
      <alignment horizontal="center" vertical="center"/>
    </xf>
    <xf numFmtId="49" fontId="7" fillId="39" borderId="18" xfId="0" applyNumberFormat="1" applyFont="1" applyFill="1" applyBorder="1" applyAlignment="1">
      <alignment horizontal="center" vertical="center"/>
    </xf>
    <xf numFmtId="49" fontId="7" fillId="39" borderId="17" xfId="0" applyNumberFormat="1" applyFont="1" applyFill="1" applyBorder="1" applyAlignment="1">
      <alignment horizontal="center" vertical="center" wrapText="1"/>
    </xf>
    <xf numFmtId="190" fontId="77" fillId="0" borderId="14" xfId="0" applyNumberFormat="1" applyFont="1" applyFill="1" applyBorder="1" applyAlignment="1">
      <alignment horizontal="center" vertical="center" wrapText="1"/>
    </xf>
    <xf numFmtId="49" fontId="14" fillId="39" borderId="63" xfId="0" applyNumberFormat="1" applyFont="1" applyFill="1" applyBorder="1" applyAlignment="1">
      <alignment vertical="center" wrapText="1"/>
    </xf>
    <xf numFmtId="190" fontId="76" fillId="33" borderId="44" xfId="0" applyNumberFormat="1" applyFont="1" applyFill="1" applyBorder="1" applyAlignment="1">
      <alignment horizontal="center" vertical="center" wrapText="1"/>
    </xf>
    <xf numFmtId="49" fontId="7" fillId="39" borderId="28" xfId="0" applyNumberFormat="1" applyFont="1" applyFill="1" applyBorder="1" applyAlignment="1">
      <alignment horizontal="center" vertical="center" wrapText="1"/>
    </xf>
    <xf numFmtId="49" fontId="7" fillId="39" borderId="19" xfId="0" applyNumberFormat="1" applyFont="1" applyFill="1" applyBorder="1" applyAlignment="1">
      <alignment horizontal="center" vertical="center"/>
    </xf>
    <xf numFmtId="190" fontId="7" fillId="39" borderId="14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1" fontId="7" fillId="39" borderId="18" xfId="0" applyNumberFormat="1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 wrapText="1"/>
    </xf>
    <xf numFmtId="1" fontId="7" fillId="39" borderId="18" xfId="0" applyNumberFormat="1" applyFont="1" applyFill="1" applyBorder="1" applyAlignment="1" applyProtection="1">
      <alignment horizontal="center" vertical="center"/>
      <protection/>
    </xf>
    <xf numFmtId="49" fontId="7" fillId="39" borderId="18" xfId="0" applyNumberFormat="1" applyFont="1" applyFill="1" applyBorder="1" applyAlignment="1" applyProtection="1">
      <alignment horizontal="center" vertical="center"/>
      <protection/>
    </xf>
    <xf numFmtId="49" fontId="7" fillId="39" borderId="18" xfId="0" applyNumberFormat="1" applyFont="1" applyFill="1" applyBorder="1" applyAlignment="1" applyProtection="1">
      <alignment vertical="center"/>
      <protection/>
    </xf>
    <xf numFmtId="49" fontId="7" fillId="39" borderId="12" xfId="0" applyNumberFormat="1" applyFont="1" applyFill="1" applyBorder="1" applyAlignment="1" applyProtection="1">
      <alignment vertical="center"/>
      <protection/>
    </xf>
    <xf numFmtId="1" fontId="16" fillId="39" borderId="0" xfId="0" applyNumberFormat="1" applyFont="1" applyFill="1" applyBorder="1" applyAlignment="1" applyProtection="1">
      <alignment vertical="center"/>
      <protection/>
    </xf>
    <xf numFmtId="188" fontId="2" fillId="39" borderId="0" xfId="0" applyNumberFormat="1" applyFont="1" applyFill="1" applyBorder="1" applyAlignment="1" applyProtection="1">
      <alignment vertical="center"/>
      <protection/>
    </xf>
    <xf numFmtId="49" fontId="7" fillId="39" borderId="0" xfId="0" applyNumberFormat="1" applyFont="1" applyFill="1" applyBorder="1" applyAlignment="1">
      <alignment horizontal="center" vertical="center" wrapText="1"/>
    </xf>
    <xf numFmtId="49" fontId="7" fillId="39" borderId="0" xfId="0" applyNumberFormat="1" applyFont="1" applyFill="1" applyBorder="1" applyAlignment="1" applyProtection="1">
      <alignment horizontal="center" vertical="center"/>
      <protection/>
    </xf>
    <xf numFmtId="49" fontId="7" fillId="39" borderId="0" xfId="0" applyNumberFormat="1" applyFont="1" applyFill="1" applyBorder="1" applyAlignment="1" applyProtection="1">
      <alignment vertical="center"/>
      <protection/>
    </xf>
    <xf numFmtId="190" fontId="76" fillId="33" borderId="42" xfId="0" applyNumberFormat="1" applyFont="1" applyFill="1" applyBorder="1" applyAlignment="1">
      <alignment horizontal="center" vertical="center" wrapText="1"/>
    </xf>
    <xf numFmtId="190" fontId="78" fillId="33" borderId="41" xfId="0" applyNumberFormat="1" applyFont="1" applyFill="1" applyBorder="1" applyAlignment="1">
      <alignment horizontal="center" vertical="center" wrapText="1"/>
    </xf>
    <xf numFmtId="190" fontId="78" fillId="33" borderId="42" xfId="0" applyNumberFormat="1" applyFont="1" applyFill="1" applyBorder="1" applyAlignment="1">
      <alignment horizontal="center" vertical="center" wrapText="1"/>
    </xf>
    <xf numFmtId="49" fontId="7" fillId="39" borderId="19" xfId="0" applyNumberFormat="1" applyFont="1" applyFill="1" applyBorder="1" applyAlignment="1" applyProtection="1">
      <alignment vertical="center"/>
      <protection/>
    </xf>
    <xf numFmtId="190" fontId="7" fillId="39" borderId="0" xfId="0" applyNumberFormat="1" applyFont="1" applyFill="1" applyBorder="1" applyAlignment="1" applyProtection="1">
      <alignment horizontal="center" vertical="center"/>
      <protection/>
    </xf>
    <xf numFmtId="190" fontId="77" fillId="33" borderId="42" xfId="0" applyNumberFormat="1" applyFont="1" applyFill="1" applyBorder="1" applyAlignment="1">
      <alignment horizontal="center" vertical="center" wrapText="1"/>
    </xf>
    <xf numFmtId="190" fontId="78" fillId="33" borderId="22" xfId="0" applyNumberFormat="1" applyFont="1" applyFill="1" applyBorder="1" applyAlignment="1">
      <alignment horizontal="center" vertical="center" wrapText="1"/>
    </xf>
    <xf numFmtId="190" fontId="77" fillId="33" borderId="29" xfId="0" applyNumberFormat="1" applyFont="1" applyFill="1" applyBorder="1" applyAlignment="1">
      <alignment horizontal="center" vertical="center" wrapText="1"/>
    </xf>
    <xf numFmtId="190" fontId="77" fillId="4" borderId="13" xfId="0" applyNumberFormat="1" applyFont="1" applyFill="1" applyBorder="1" applyAlignment="1">
      <alignment horizontal="center" vertical="center" wrapText="1"/>
    </xf>
    <xf numFmtId="190" fontId="78" fillId="33" borderId="44" xfId="0" applyNumberFormat="1" applyFont="1" applyFill="1" applyBorder="1" applyAlignment="1">
      <alignment horizontal="center" vertical="center" wrapText="1"/>
    </xf>
    <xf numFmtId="0" fontId="77" fillId="4" borderId="13" xfId="0" applyFont="1" applyFill="1" applyBorder="1" applyAlignment="1">
      <alignment horizontal="center" vertical="center" wrapText="1"/>
    </xf>
    <xf numFmtId="0" fontId="2" fillId="39" borderId="18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7" fillId="39" borderId="18" xfId="0" applyNumberFormat="1" applyFont="1" applyFill="1" applyBorder="1" applyAlignment="1">
      <alignment horizontal="center" vertical="center" wrapText="1"/>
    </xf>
    <xf numFmtId="0" fontId="7" fillId="39" borderId="19" xfId="0" applyNumberFormat="1" applyFont="1" applyFill="1" applyBorder="1" applyAlignment="1">
      <alignment horizontal="center" vertical="center" wrapText="1"/>
    </xf>
    <xf numFmtId="0" fontId="2" fillId="39" borderId="93" xfId="0" applyNumberFormat="1" applyFont="1" applyFill="1" applyBorder="1" applyAlignment="1">
      <alignment horizontal="center" vertical="center"/>
    </xf>
    <xf numFmtId="0" fontId="2" fillId="39" borderId="95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190" fontId="79" fillId="33" borderId="41" xfId="0" applyNumberFormat="1" applyFont="1" applyFill="1" applyBorder="1" applyAlignment="1">
      <alignment horizontal="center" vertical="center" wrapText="1"/>
    </xf>
    <xf numFmtId="190" fontId="79" fillId="33" borderId="45" xfId="0" applyNumberFormat="1" applyFont="1" applyFill="1" applyBorder="1" applyAlignment="1">
      <alignment horizontal="center" vertical="center" wrapText="1"/>
    </xf>
    <xf numFmtId="190" fontId="80" fillId="0" borderId="20" xfId="0" applyNumberFormat="1" applyFont="1" applyFill="1" applyBorder="1" applyAlignment="1">
      <alignment horizontal="center" vertical="center" wrapText="1"/>
    </xf>
    <xf numFmtId="190" fontId="80" fillId="0" borderId="16" xfId="0" applyNumberFormat="1" applyFont="1" applyFill="1" applyBorder="1" applyAlignment="1">
      <alignment horizontal="center" vertical="center" wrapText="1"/>
    </xf>
    <xf numFmtId="190" fontId="80" fillId="0" borderId="45" xfId="0" applyNumberFormat="1" applyFont="1" applyFill="1" applyBorder="1" applyAlignment="1">
      <alignment horizontal="center" vertical="center" wrapText="1"/>
    </xf>
    <xf numFmtId="190" fontId="79" fillId="39" borderId="41" xfId="0" applyNumberFormat="1" applyFont="1" applyFill="1" applyBorder="1" applyAlignment="1">
      <alignment horizontal="center" vertical="center" wrapText="1"/>
    </xf>
    <xf numFmtId="190" fontId="80" fillId="33" borderId="42" xfId="0" applyNumberFormat="1" applyFont="1" applyFill="1" applyBorder="1" applyAlignment="1">
      <alignment horizontal="center" vertical="center" wrapText="1"/>
    </xf>
    <xf numFmtId="190" fontId="79" fillId="33" borderId="13" xfId="0" applyNumberFormat="1" applyFont="1" applyFill="1" applyBorder="1" applyAlignment="1">
      <alignment horizontal="center" vertical="center" wrapText="1"/>
    </xf>
    <xf numFmtId="49" fontId="2" fillId="39" borderId="36" xfId="0" applyNumberFormat="1" applyFont="1" applyFill="1" applyBorder="1" applyAlignment="1">
      <alignment horizontal="right" vertical="center" wrapText="1"/>
    </xf>
    <xf numFmtId="0" fontId="7" fillId="39" borderId="26" xfId="0" applyNumberFormat="1" applyFont="1" applyFill="1" applyBorder="1" applyAlignment="1">
      <alignment horizontal="center" vertical="center" wrapText="1"/>
    </xf>
    <xf numFmtId="49" fontId="7" fillId="39" borderId="26" xfId="0" applyNumberFormat="1" applyFont="1" applyFill="1" applyBorder="1" applyAlignment="1">
      <alignment horizontal="center" vertical="center" wrapText="1"/>
    </xf>
    <xf numFmtId="0" fontId="11" fillId="39" borderId="40" xfId="0" applyNumberFormat="1" applyFont="1" applyFill="1" applyBorder="1" applyAlignment="1" applyProtection="1">
      <alignment horizontal="center" vertical="center"/>
      <protection/>
    </xf>
    <xf numFmtId="0" fontId="11" fillId="39" borderId="26" xfId="0" applyNumberFormat="1" applyFont="1" applyFill="1" applyBorder="1" applyAlignment="1" applyProtection="1">
      <alignment horizontal="center" vertical="center"/>
      <protection/>
    </xf>
    <xf numFmtId="49" fontId="7" fillId="39" borderId="16" xfId="0" applyNumberFormat="1" applyFont="1" applyFill="1" applyBorder="1" applyAlignment="1">
      <alignment horizontal="center" vertical="center" wrapText="1"/>
    </xf>
    <xf numFmtId="0" fontId="11" fillId="39" borderId="16" xfId="0" applyNumberFormat="1" applyFont="1" applyFill="1" applyBorder="1" applyAlignment="1" applyProtection="1">
      <alignment horizontal="center" vertical="center"/>
      <protection/>
    </xf>
    <xf numFmtId="190" fontId="2" fillId="39" borderId="0" xfId="0" applyNumberFormat="1" applyFont="1" applyFill="1" applyBorder="1" applyAlignment="1">
      <alignment horizontal="center" vertical="center" wrapText="1"/>
    </xf>
    <xf numFmtId="0" fontId="7" fillId="39" borderId="16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 applyProtection="1">
      <alignment vertical="center"/>
      <protection/>
    </xf>
    <xf numFmtId="0" fontId="7" fillId="31" borderId="16" xfId="0" applyNumberFormat="1" applyFont="1" applyFill="1" applyBorder="1" applyAlignment="1" applyProtection="1">
      <alignment vertical="center"/>
      <protection/>
    </xf>
    <xf numFmtId="190" fontId="2" fillId="39" borderId="28" xfId="0" applyNumberFormat="1" applyFont="1" applyFill="1" applyBorder="1" applyAlignment="1">
      <alignment horizontal="center" vertical="center" wrapText="1"/>
    </xf>
    <xf numFmtId="190" fontId="7" fillId="39" borderId="105" xfId="0" applyNumberFormat="1" applyFont="1" applyFill="1" applyBorder="1" applyAlignment="1">
      <alignment horizontal="center" vertical="center" wrapText="1"/>
    </xf>
    <xf numFmtId="1" fontId="2" fillId="4" borderId="43" xfId="0" applyNumberFormat="1" applyFont="1" applyFill="1" applyBorder="1" applyAlignment="1">
      <alignment horizontal="center" vertical="center"/>
    </xf>
    <xf numFmtId="49" fontId="7" fillId="39" borderId="23" xfId="0" applyNumberFormat="1" applyFont="1" applyFill="1" applyBorder="1" applyAlignment="1">
      <alignment horizontal="center" vertical="center"/>
    </xf>
    <xf numFmtId="0" fontId="7" fillId="39" borderId="10" xfId="0" applyNumberFormat="1" applyFont="1" applyFill="1" applyBorder="1" applyAlignment="1" applyProtection="1">
      <alignment horizontal="center" vertical="center"/>
      <protection/>
    </xf>
    <xf numFmtId="0" fontId="7" fillId="39" borderId="23" xfId="0" applyNumberFormat="1" applyFont="1" applyFill="1" applyBorder="1" applyAlignment="1" applyProtection="1">
      <alignment horizontal="center" vertical="center"/>
      <protection/>
    </xf>
    <xf numFmtId="49" fontId="7" fillId="39" borderId="36" xfId="0" applyNumberFormat="1" applyFont="1" applyFill="1" applyBorder="1" applyAlignment="1">
      <alignment horizontal="center" vertical="center" wrapText="1"/>
    </xf>
    <xf numFmtId="49" fontId="2" fillId="39" borderId="16" xfId="0" applyNumberFormat="1" applyFont="1" applyFill="1" applyBorder="1" applyAlignment="1">
      <alignment horizontal="right" vertical="center" wrapText="1"/>
    </xf>
    <xf numFmtId="49" fontId="7" fillId="39" borderId="16" xfId="0" applyNumberFormat="1" applyFont="1" applyFill="1" applyBorder="1" applyAlignment="1">
      <alignment vertical="center" wrapText="1"/>
    </xf>
    <xf numFmtId="190" fontId="79" fillId="39" borderId="42" xfId="0" applyNumberFormat="1" applyFont="1" applyFill="1" applyBorder="1" applyAlignment="1">
      <alignment horizontal="center" vertical="center" wrapText="1"/>
    </xf>
    <xf numFmtId="190" fontId="80" fillId="39" borderId="15" xfId="0" applyNumberFormat="1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190" fontId="81" fillId="33" borderId="42" xfId="0" applyNumberFormat="1" applyFont="1" applyFill="1" applyBorder="1" applyAlignment="1">
      <alignment horizontal="center" vertical="center" wrapText="1"/>
    </xf>
    <xf numFmtId="190" fontId="80" fillId="33" borderId="15" xfId="0" applyNumberFormat="1" applyFont="1" applyFill="1" applyBorder="1" applyAlignment="1">
      <alignment horizontal="center" vertical="center" wrapText="1"/>
    </xf>
    <xf numFmtId="190" fontId="79" fillId="39" borderId="97" xfId="0" applyNumberFormat="1" applyFont="1" applyFill="1" applyBorder="1" applyAlignment="1" applyProtection="1">
      <alignment horizontal="center" vertical="center"/>
      <protection/>
    </xf>
    <xf numFmtId="190" fontId="79" fillId="39" borderId="101" xfId="0" applyNumberFormat="1" applyFont="1" applyFill="1" applyBorder="1" applyAlignment="1" applyProtection="1">
      <alignment horizontal="center" vertical="center"/>
      <protection/>
    </xf>
    <xf numFmtId="190" fontId="80" fillId="0" borderId="14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190" fontId="79" fillId="33" borderId="44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188" fontId="7" fillId="33" borderId="65" xfId="0" applyNumberFormat="1" applyFont="1" applyFill="1" applyBorder="1" applyAlignment="1" applyProtection="1">
      <alignment horizontal="center" vertical="center"/>
      <protection/>
    </xf>
    <xf numFmtId="188" fontId="7" fillId="33" borderId="29" xfId="0" applyNumberFormat="1" applyFont="1" applyFill="1" applyBorder="1" applyAlignment="1" applyProtection="1">
      <alignment horizontal="center" vertical="center"/>
      <protection/>
    </xf>
    <xf numFmtId="190" fontId="80" fillId="33" borderId="92" xfId="0" applyNumberFormat="1" applyFont="1" applyFill="1" applyBorder="1" applyAlignment="1">
      <alignment horizontal="center" vertical="center" wrapText="1"/>
    </xf>
    <xf numFmtId="0" fontId="7" fillId="39" borderId="26" xfId="0" applyNumberFormat="1" applyFont="1" applyFill="1" applyBorder="1" applyAlignment="1">
      <alignment horizontal="center" vertical="center"/>
    </xf>
    <xf numFmtId="49" fontId="7" fillId="39" borderId="26" xfId="0" applyNumberFormat="1" applyFont="1" applyFill="1" applyBorder="1" applyAlignment="1">
      <alignment horizontal="center" vertical="center"/>
    </xf>
    <xf numFmtId="49" fontId="7" fillId="39" borderId="40" xfId="0" applyNumberFormat="1" applyFont="1" applyFill="1" applyBorder="1" applyAlignment="1">
      <alignment horizontal="center" vertical="center"/>
    </xf>
    <xf numFmtId="0" fontId="7" fillId="39" borderId="40" xfId="0" applyNumberFormat="1" applyFont="1" applyFill="1" applyBorder="1" applyAlignment="1" applyProtection="1">
      <alignment horizontal="center" vertical="center"/>
      <protection/>
    </xf>
    <xf numFmtId="190" fontId="7" fillId="39" borderId="37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188" fontId="7" fillId="33" borderId="16" xfId="0" applyNumberFormat="1" applyFont="1" applyFill="1" applyBorder="1" applyAlignment="1" applyProtection="1">
      <alignment horizontal="center" vertical="center"/>
      <protection/>
    </xf>
    <xf numFmtId="190" fontId="80" fillId="33" borderId="16" xfId="0" applyNumberFormat="1" applyFont="1" applyFill="1" applyBorder="1" applyAlignment="1">
      <alignment horizontal="center" vertical="center" wrapText="1"/>
    </xf>
    <xf numFmtId="190" fontId="79" fillId="33" borderId="42" xfId="0" applyNumberFormat="1" applyFont="1" applyFill="1" applyBorder="1" applyAlignment="1">
      <alignment horizontal="center" vertical="center" wrapText="1"/>
    </xf>
    <xf numFmtId="190" fontId="79" fillId="33" borderId="15" xfId="0" applyNumberFormat="1" applyFont="1" applyFill="1" applyBorder="1" applyAlignment="1">
      <alignment horizontal="center" vertical="center" wrapText="1"/>
    </xf>
    <xf numFmtId="190" fontId="82" fillId="33" borderId="41" xfId="0" applyNumberFormat="1" applyFont="1" applyFill="1" applyBorder="1" applyAlignment="1">
      <alignment horizontal="center" vertical="center" wrapText="1"/>
    </xf>
    <xf numFmtId="190" fontId="82" fillId="33" borderId="42" xfId="0" applyNumberFormat="1" applyFont="1" applyFill="1" applyBorder="1" applyAlignment="1">
      <alignment horizontal="center" vertical="center" wrapText="1"/>
    </xf>
    <xf numFmtId="190" fontId="82" fillId="33" borderId="22" xfId="0" applyNumberFormat="1" applyFont="1" applyFill="1" applyBorder="1" applyAlignment="1">
      <alignment horizontal="center" vertical="center" wrapText="1"/>
    </xf>
    <xf numFmtId="190" fontId="80" fillId="33" borderId="29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90" fontId="80" fillId="4" borderId="13" xfId="0" applyNumberFormat="1" applyFont="1" applyFill="1" applyBorder="1" applyAlignment="1">
      <alignment horizontal="center" vertical="center" wrapText="1"/>
    </xf>
    <xf numFmtId="190" fontId="82" fillId="33" borderId="44" xfId="0" applyNumberFormat="1" applyFont="1" applyFill="1" applyBorder="1" applyAlignment="1">
      <alignment horizontal="center" vertical="center" wrapText="1"/>
    </xf>
    <xf numFmtId="0" fontId="80" fillId="4" borderId="13" xfId="0" applyFont="1" applyFill="1" applyBorder="1" applyAlignment="1">
      <alignment horizontal="center" vertical="center" wrapText="1"/>
    </xf>
    <xf numFmtId="188" fontId="10" fillId="39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2" fillId="31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1" borderId="19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7" fillId="31" borderId="26" xfId="0" applyNumberFormat="1" applyFont="1" applyFill="1" applyBorder="1" applyAlignment="1">
      <alignment horizontal="center" vertical="center" wrapText="1"/>
    </xf>
    <xf numFmtId="0" fontId="2" fillId="31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vertical="center"/>
      <protection/>
    </xf>
    <xf numFmtId="0" fontId="7" fillId="31" borderId="40" xfId="0" applyNumberFormat="1" applyFont="1" applyFill="1" applyBorder="1" applyAlignment="1" applyProtection="1">
      <alignment vertical="center"/>
      <protection/>
    </xf>
    <xf numFmtId="0" fontId="7" fillId="33" borderId="47" xfId="0" applyNumberFormat="1" applyFont="1" applyFill="1" applyBorder="1" applyAlignment="1" applyProtection="1">
      <alignment vertical="center"/>
      <protection/>
    </xf>
    <xf numFmtId="0" fontId="7" fillId="31" borderId="18" xfId="0" applyNumberFormat="1" applyFont="1" applyFill="1" applyBorder="1" applyAlignment="1" applyProtection="1">
      <alignment vertical="center"/>
      <protection/>
    </xf>
    <xf numFmtId="0" fontId="7" fillId="33" borderId="18" xfId="0" applyNumberFormat="1" applyFont="1" applyFill="1" applyBorder="1" applyAlignment="1" applyProtection="1">
      <alignment vertical="center"/>
      <protection/>
    </xf>
    <xf numFmtId="0" fontId="7" fillId="31" borderId="19" xfId="0" applyNumberFormat="1" applyFont="1" applyFill="1" applyBorder="1" applyAlignment="1" applyProtection="1">
      <alignment vertical="center"/>
      <protection/>
    </xf>
    <xf numFmtId="0" fontId="7" fillId="33" borderId="12" xfId="0" applyNumberFormat="1" applyFont="1" applyFill="1" applyBorder="1" applyAlignment="1" applyProtection="1">
      <alignment vertical="center"/>
      <protection/>
    </xf>
    <xf numFmtId="1" fontId="7" fillId="7" borderId="22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3" borderId="106" xfId="0" applyNumberFormat="1" applyFont="1" applyFill="1" applyBorder="1" applyAlignment="1">
      <alignment horizontal="left" vertical="center" wrapText="1"/>
    </xf>
    <xf numFmtId="0" fontId="7" fillId="33" borderId="65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190" fontId="77" fillId="33" borderId="92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49" fontId="11" fillId="31" borderId="29" xfId="0" applyNumberFormat="1" applyFont="1" applyFill="1" applyBorder="1" applyAlignment="1" applyProtection="1">
      <alignment horizontal="center" vertical="center"/>
      <protection/>
    </xf>
    <xf numFmtId="1" fontId="7" fillId="31" borderId="65" xfId="0" applyNumberFormat="1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vertical="center"/>
      <protection/>
    </xf>
    <xf numFmtId="49" fontId="7" fillId="33" borderId="16" xfId="0" applyNumberFormat="1" applyFont="1" applyFill="1" applyBorder="1" applyAlignment="1">
      <alignment horizontal="left" vertical="center" wrapText="1"/>
    </xf>
    <xf numFmtId="190" fontId="77" fillId="33" borderId="16" xfId="0" applyNumberFormat="1" applyFont="1" applyFill="1" applyBorder="1" applyAlignment="1">
      <alignment horizontal="center" vertical="center" wrapText="1"/>
    </xf>
    <xf numFmtId="49" fontId="11" fillId="31" borderId="1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 applyProtection="1">
      <alignment horizontal="center" vertical="center"/>
      <protection/>
    </xf>
    <xf numFmtId="1" fontId="7" fillId="31" borderId="16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vertical="center"/>
      <protection/>
    </xf>
    <xf numFmtId="49" fontId="2" fillId="33" borderId="16" xfId="0" applyNumberFormat="1" applyFont="1" applyFill="1" applyBorder="1" applyAlignment="1">
      <alignment horizontal="left" vertical="center" wrapText="1"/>
    </xf>
    <xf numFmtId="222" fontId="2" fillId="0" borderId="0" xfId="0" applyNumberFormat="1" applyFont="1" applyFill="1" applyBorder="1" applyAlignment="1" applyProtection="1">
      <alignment vertical="center"/>
      <protection/>
    </xf>
    <xf numFmtId="222" fontId="10" fillId="0" borderId="0" xfId="0" applyNumberFormat="1" applyFont="1" applyFill="1" applyBorder="1" applyAlignment="1" applyProtection="1">
      <alignment vertical="center"/>
      <protection/>
    </xf>
    <xf numFmtId="222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7" fillId="31" borderId="0" xfId="0" applyNumberFormat="1" applyFont="1" applyFill="1" applyBorder="1" applyAlignment="1" applyProtection="1">
      <alignment vertical="center"/>
      <protection/>
    </xf>
    <xf numFmtId="1" fontId="7" fillId="33" borderId="0" xfId="0" applyNumberFormat="1" applyFont="1" applyFill="1" applyBorder="1" applyAlignment="1" applyProtection="1">
      <alignment horizontal="center" vertical="center"/>
      <protection/>
    </xf>
    <xf numFmtId="1" fontId="7" fillId="31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190" fontId="7" fillId="33" borderId="24" xfId="0" applyNumberFormat="1" applyFont="1" applyFill="1" applyBorder="1" applyAlignment="1" applyProtection="1">
      <alignment horizontal="center" vertical="center"/>
      <protection/>
    </xf>
    <xf numFmtId="190" fontId="7" fillId="33" borderId="23" xfId="0" applyNumberFormat="1" applyFont="1" applyFill="1" applyBorder="1" applyAlignment="1">
      <alignment horizontal="center" vertical="center" wrapText="1"/>
    </xf>
    <xf numFmtId="190" fontId="7" fillId="33" borderId="10" xfId="0" applyNumberFormat="1" applyFont="1" applyFill="1" applyBorder="1" applyAlignment="1" applyProtection="1">
      <alignment horizontal="center" vertical="center"/>
      <protection/>
    </xf>
    <xf numFmtId="190" fontId="7" fillId="33" borderId="65" xfId="0" applyNumberFormat="1" applyFont="1" applyFill="1" applyBorder="1" applyAlignment="1" applyProtection="1">
      <alignment horizontal="center" vertical="center"/>
      <protection/>
    </xf>
    <xf numFmtId="190" fontId="7" fillId="33" borderId="16" xfId="0" applyNumberFormat="1" applyFont="1" applyFill="1" applyBorder="1" applyAlignment="1">
      <alignment horizontal="center" vertical="center" wrapText="1"/>
    </xf>
    <xf numFmtId="190" fontId="7" fillId="33" borderId="16" xfId="0" applyNumberFormat="1" applyFont="1" applyFill="1" applyBorder="1" applyAlignment="1" applyProtection="1">
      <alignment horizontal="center" vertical="center"/>
      <protection/>
    </xf>
    <xf numFmtId="190" fontId="7" fillId="39" borderId="26" xfId="0" applyNumberFormat="1" applyFont="1" applyFill="1" applyBorder="1" applyAlignment="1">
      <alignment horizontal="center" vertical="center"/>
    </xf>
    <xf numFmtId="190" fontId="7" fillId="39" borderId="40" xfId="0" applyNumberFormat="1" applyFont="1" applyFill="1" applyBorder="1" applyAlignment="1">
      <alignment horizontal="center" vertical="center"/>
    </xf>
    <xf numFmtId="190" fontId="7" fillId="33" borderId="20" xfId="0" applyNumberFormat="1" applyFont="1" applyFill="1" applyBorder="1" applyAlignment="1">
      <alignment horizontal="center" vertical="center"/>
    </xf>
    <xf numFmtId="190" fontId="7" fillId="33" borderId="23" xfId="0" applyNumberFormat="1" applyFont="1" applyFill="1" applyBorder="1" applyAlignment="1">
      <alignment horizontal="center" vertical="center"/>
    </xf>
    <xf numFmtId="190" fontId="7" fillId="33" borderId="18" xfId="0" applyNumberFormat="1" applyFont="1" applyFill="1" applyBorder="1" applyAlignment="1">
      <alignment horizontal="center" vertical="center"/>
    </xf>
    <xf numFmtId="190" fontId="7" fillId="33" borderId="19" xfId="0" applyNumberFormat="1" applyFont="1" applyFill="1" applyBorder="1" applyAlignment="1" applyProtection="1">
      <alignment horizontal="center" vertical="center"/>
      <protection/>
    </xf>
    <xf numFmtId="190" fontId="7" fillId="33" borderId="22" xfId="0" applyNumberFormat="1" applyFont="1" applyFill="1" applyBorder="1" applyAlignment="1">
      <alignment horizontal="center" vertical="center"/>
    </xf>
    <xf numFmtId="190" fontId="7" fillId="33" borderId="27" xfId="0" applyNumberFormat="1" applyFont="1" applyFill="1" applyBorder="1" applyAlignment="1" applyProtection="1">
      <alignment horizontal="center" vertical="center"/>
      <protection/>
    </xf>
    <xf numFmtId="190" fontId="7" fillId="33" borderId="19" xfId="0" applyNumberFormat="1" applyFont="1" applyFill="1" applyBorder="1" applyAlignment="1">
      <alignment horizontal="center" vertical="center"/>
    </xf>
    <xf numFmtId="190" fontId="7" fillId="39" borderId="18" xfId="0" applyNumberFormat="1" applyFont="1" applyFill="1" applyBorder="1" applyAlignment="1">
      <alignment horizontal="center" vertical="center"/>
    </xf>
    <xf numFmtId="190" fontId="7" fillId="39" borderId="19" xfId="0" applyNumberFormat="1" applyFont="1" applyFill="1" applyBorder="1" applyAlignment="1" applyProtection="1">
      <alignment horizontal="center" vertical="center"/>
      <protection/>
    </xf>
    <xf numFmtId="190" fontId="7" fillId="33" borderId="29" xfId="0" applyNumberFormat="1" applyFont="1" applyFill="1" applyBorder="1" applyAlignment="1">
      <alignment horizontal="center" vertical="center"/>
    </xf>
    <xf numFmtId="190" fontId="7" fillId="33" borderId="65" xfId="0" applyNumberFormat="1" applyFont="1" applyFill="1" applyBorder="1" applyAlignment="1">
      <alignment horizontal="center" vertical="center"/>
    </xf>
    <xf numFmtId="190" fontId="7" fillId="4" borderId="18" xfId="0" applyNumberFormat="1" applyFont="1" applyFill="1" applyBorder="1" applyAlignment="1">
      <alignment horizontal="center" vertical="center"/>
    </xf>
    <xf numFmtId="190" fontId="7" fillId="4" borderId="19" xfId="0" applyNumberFormat="1" applyFont="1" applyFill="1" applyBorder="1" applyAlignment="1" applyProtection="1">
      <alignment horizontal="center" vertical="center"/>
      <protection/>
    </xf>
    <xf numFmtId="190" fontId="7" fillId="33" borderId="24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7" fillId="33" borderId="27" xfId="0" applyNumberFormat="1" applyFont="1" applyFill="1" applyBorder="1" applyAlignment="1">
      <alignment horizontal="center" vertical="center"/>
    </xf>
    <xf numFmtId="190" fontId="14" fillId="33" borderId="22" xfId="0" applyNumberFormat="1" applyFont="1" applyFill="1" applyBorder="1" applyAlignment="1">
      <alignment horizontal="center" vertical="center" wrapText="1"/>
    </xf>
    <xf numFmtId="190" fontId="14" fillId="33" borderId="27" xfId="0" applyNumberFormat="1" applyFont="1" applyFill="1" applyBorder="1" applyAlignment="1">
      <alignment horizontal="center" vertical="center" wrapText="1"/>
    </xf>
    <xf numFmtId="190" fontId="7" fillId="33" borderId="1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 wrapText="1"/>
    </xf>
    <xf numFmtId="188" fontId="10" fillId="33" borderId="29" xfId="0" applyNumberFormat="1" applyFont="1" applyFill="1" applyBorder="1" applyAlignment="1" applyProtection="1">
      <alignment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222" fontId="2" fillId="0" borderId="16" xfId="0" applyNumberFormat="1" applyFont="1" applyFill="1" applyBorder="1" applyAlignment="1" applyProtection="1">
      <alignment vertical="center"/>
      <protection/>
    </xf>
    <xf numFmtId="190" fontId="79" fillId="40" borderId="41" xfId="0" applyNumberFormat="1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right" vertical="center" wrapText="1"/>
    </xf>
    <xf numFmtId="0" fontId="2" fillId="40" borderId="18" xfId="0" applyNumberFormat="1" applyFont="1" applyFill="1" applyBorder="1" applyAlignment="1">
      <alignment horizontal="center" vertical="center"/>
    </xf>
    <xf numFmtId="49" fontId="2" fillId="40" borderId="18" xfId="0" applyNumberFormat="1" applyFont="1" applyFill="1" applyBorder="1" applyAlignment="1">
      <alignment horizontal="center" vertical="center"/>
    </xf>
    <xf numFmtId="49" fontId="7" fillId="40" borderId="19" xfId="0" applyNumberFormat="1" applyFont="1" applyFill="1" applyBorder="1" applyAlignment="1">
      <alignment horizontal="center" vertical="center"/>
    </xf>
    <xf numFmtId="49" fontId="7" fillId="40" borderId="18" xfId="0" applyNumberFormat="1" applyFont="1" applyFill="1" applyBorder="1" applyAlignment="1">
      <alignment horizontal="center" vertical="center"/>
    </xf>
    <xf numFmtId="190" fontId="79" fillId="40" borderId="13" xfId="0" applyNumberFormat="1" applyFont="1" applyFill="1" applyBorder="1" applyAlignment="1">
      <alignment horizontal="center" vertical="center" wrapText="1"/>
    </xf>
    <xf numFmtId="0" fontId="1" fillId="40" borderId="18" xfId="0" applyNumberFormat="1" applyFont="1" applyFill="1" applyBorder="1" applyAlignment="1">
      <alignment horizontal="center" vertical="center"/>
    </xf>
    <xf numFmtId="49" fontId="1" fillId="40" borderId="18" xfId="0" applyNumberFormat="1" applyFont="1" applyFill="1" applyBorder="1" applyAlignment="1">
      <alignment horizontal="center" vertical="center"/>
    </xf>
    <xf numFmtId="49" fontId="12" fillId="40" borderId="19" xfId="0" applyNumberFormat="1" applyFont="1" applyFill="1" applyBorder="1" applyAlignment="1">
      <alignment horizontal="center" vertical="center"/>
    </xf>
    <xf numFmtId="49" fontId="12" fillId="40" borderId="18" xfId="0" applyNumberFormat="1" applyFont="1" applyFill="1" applyBorder="1" applyAlignment="1">
      <alignment horizontal="center" vertical="center"/>
    </xf>
    <xf numFmtId="49" fontId="7" fillId="40" borderId="20" xfId="0" applyNumberFormat="1" applyFont="1" applyFill="1" applyBorder="1" applyAlignment="1">
      <alignment vertical="center" wrapText="1"/>
    </xf>
    <xf numFmtId="49" fontId="7" fillId="40" borderId="20" xfId="0" applyNumberFormat="1" applyFont="1" applyFill="1" applyBorder="1" applyAlignment="1">
      <alignment horizontal="center" vertical="center" wrapText="1"/>
    </xf>
    <xf numFmtId="0" fontId="11" fillId="40" borderId="24" xfId="0" applyNumberFormat="1" applyFont="1" applyFill="1" applyBorder="1" applyAlignment="1" applyProtection="1">
      <alignment horizontal="center" vertical="center"/>
      <protection/>
    </xf>
    <xf numFmtId="0" fontId="11" fillId="40" borderId="20" xfId="0" applyNumberFormat="1" applyFont="1" applyFill="1" applyBorder="1" applyAlignment="1" applyProtection="1">
      <alignment horizontal="center" vertical="center"/>
      <protection/>
    </xf>
    <xf numFmtId="190" fontId="2" fillId="40" borderId="41" xfId="0" applyNumberFormat="1" applyFont="1" applyFill="1" applyBorder="1" applyAlignment="1">
      <alignment horizontal="center" vertical="center" wrapText="1"/>
    </xf>
    <xf numFmtId="49" fontId="2" fillId="40" borderId="22" xfId="0" applyNumberFormat="1" applyFont="1" applyFill="1" applyBorder="1" applyAlignment="1">
      <alignment horizontal="right" vertical="center" wrapText="1"/>
    </xf>
    <xf numFmtId="49" fontId="7" fillId="40" borderId="23" xfId="0" applyNumberFormat="1" applyFont="1" applyFill="1" applyBorder="1" applyAlignment="1">
      <alignment horizontal="center" vertical="center" wrapText="1"/>
    </xf>
    <xf numFmtId="0" fontId="11" fillId="40" borderId="10" xfId="0" applyNumberFormat="1" applyFont="1" applyFill="1" applyBorder="1" applyAlignment="1" applyProtection="1">
      <alignment horizontal="center" vertical="center"/>
      <protection/>
    </xf>
    <xf numFmtId="0" fontId="11" fillId="40" borderId="22" xfId="0" applyNumberFormat="1" applyFont="1" applyFill="1" applyBorder="1" applyAlignment="1" applyProtection="1">
      <alignment horizontal="center" vertical="center"/>
      <protection/>
    </xf>
    <xf numFmtId="190" fontId="2" fillId="40" borderId="0" xfId="0" applyNumberFormat="1" applyFont="1" applyFill="1" applyBorder="1" applyAlignment="1">
      <alignment horizontal="center" vertical="center" wrapText="1"/>
    </xf>
    <xf numFmtId="49" fontId="2" fillId="40" borderId="16" xfId="0" applyNumberFormat="1" applyFont="1" applyFill="1" applyBorder="1" applyAlignment="1">
      <alignment horizontal="right" vertical="center" wrapText="1"/>
    </xf>
    <xf numFmtId="49" fontId="7" fillId="40" borderId="16" xfId="0" applyNumberFormat="1" applyFont="1" applyFill="1" applyBorder="1" applyAlignment="1">
      <alignment horizontal="center" vertical="center" wrapText="1"/>
    </xf>
    <xf numFmtId="0" fontId="11" fillId="40" borderId="16" xfId="0" applyNumberFormat="1" applyFont="1" applyFill="1" applyBorder="1" applyAlignment="1" applyProtection="1">
      <alignment horizontal="center" vertical="center"/>
      <protection/>
    </xf>
    <xf numFmtId="190" fontId="2" fillId="40" borderId="28" xfId="0" applyNumberFormat="1" applyFont="1" applyFill="1" applyBorder="1" applyAlignment="1">
      <alignment horizontal="center" vertical="center" wrapText="1"/>
    </xf>
    <xf numFmtId="49" fontId="2" fillId="40" borderId="36" xfId="0" applyNumberFormat="1" applyFont="1" applyFill="1" applyBorder="1" applyAlignment="1">
      <alignment horizontal="right" vertical="center" wrapText="1"/>
    </xf>
    <xf numFmtId="0" fontId="7" fillId="40" borderId="16" xfId="0" applyNumberFormat="1" applyFont="1" applyFill="1" applyBorder="1" applyAlignment="1">
      <alignment horizontal="center" vertical="center" wrapText="1"/>
    </xf>
    <xf numFmtId="0" fontId="7" fillId="40" borderId="26" xfId="0" applyNumberFormat="1" applyFont="1" applyFill="1" applyBorder="1" applyAlignment="1">
      <alignment horizontal="center" vertical="center" wrapText="1"/>
    </xf>
    <xf numFmtId="49" fontId="7" fillId="40" borderId="26" xfId="0" applyNumberFormat="1" applyFont="1" applyFill="1" applyBorder="1" applyAlignment="1">
      <alignment horizontal="center" vertical="center" wrapText="1"/>
    </xf>
    <xf numFmtId="0" fontId="11" fillId="40" borderId="40" xfId="0" applyNumberFormat="1" applyFont="1" applyFill="1" applyBorder="1" applyAlignment="1" applyProtection="1">
      <alignment horizontal="center" vertical="center"/>
      <protection/>
    </xf>
    <xf numFmtId="0" fontId="11" fillId="40" borderId="26" xfId="0" applyNumberFormat="1" applyFont="1" applyFill="1" applyBorder="1" applyAlignment="1" applyProtection="1">
      <alignment horizontal="center" vertical="center"/>
      <protection/>
    </xf>
    <xf numFmtId="190" fontId="7" fillId="40" borderId="105" xfId="0" applyNumberFormat="1" applyFont="1" applyFill="1" applyBorder="1" applyAlignment="1">
      <alignment horizontal="center" vertical="center" wrapText="1"/>
    </xf>
    <xf numFmtId="49" fontId="7" fillId="40" borderId="17" xfId="0" applyNumberFormat="1" applyFont="1" applyFill="1" applyBorder="1" applyAlignment="1">
      <alignment vertical="center" wrapText="1"/>
    </xf>
    <xf numFmtId="49" fontId="7" fillId="40" borderId="18" xfId="0" applyNumberFormat="1" applyFont="1" applyFill="1" applyBorder="1" applyAlignment="1">
      <alignment horizontal="center" vertical="center" wrapText="1"/>
    </xf>
    <xf numFmtId="0" fontId="7" fillId="40" borderId="19" xfId="0" applyNumberFormat="1" applyFont="1" applyFill="1" applyBorder="1" applyAlignment="1" applyProtection="1">
      <alignment horizontal="center" vertical="center"/>
      <protection/>
    </xf>
    <xf numFmtId="0" fontId="7" fillId="40" borderId="18" xfId="0" applyNumberFormat="1" applyFont="1" applyFill="1" applyBorder="1" applyAlignment="1" applyProtection="1">
      <alignment horizontal="center" vertical="center"/>
      <protection/>
    </xf>
    <xf numFmtId="190" fontId="7" fillId="40" borderId="15" xfId="0" applyNumberFormat="1" applyFont="1" applyFill="1" applyBorder="1" applyAlignment="1">
      <alignment horizontal="center" vertical="center" wrapText="1"/>
    </xf>
    <xf numFmtId="49" fontId="7" fillId="40" borderId="20" xfId="0" applyNumberFormat="1" applyFont="1" applyFill="1" applyBorder="1" applyAlignment="1">
      <alignment horizontal="center" vertical="center"/>
    </xf>
    <xf numFmtId="0" fontId="7" fillId="40" borderId="24" xfId="0" applyNumberFormat="1" applyFont="1" applyFill="1" applyBorder="1" applyAlignment="1" applyProtection="1">
      <alignment horizontal="center" vertical="center"/>
      <protection/>
    </xf>
    <xf numFmtId="0" fontId="7" fillId="40" borderId="20" xfId="0" applyNumberFormat="1" applyFont="1" applyFill="1" applyBorder="1" applyAlignment="1" applyProtection="1">
      <alignment horizontal="center" vertical="center"/>
      <protection/>
    </xf>
    <xf numFmtId="49" fontId="7" fillId="40" borderId="23" xfId="0" applyNumberFormat="1" applyFont="1" applyFill="1" applyBorder="1" applyAlignment="1">
      <alignment horizontal="center" vertical="center"/>
    </xf>
    <xf numFmtId="0" fontId="7" fillId="40" borderId="10" xfId="0" applyNumberFormat="1" applyFont="1" applyFill="1" applyBorder="1" applyAlignment="1" applyProtection="1">
      <alignment horizontal="center" vertical="center"/>
      <protection/>
    </xf>
    <xf numFmtId="0" fontId="7" fillId="40" borderId="23" xfId="0" applyNumberFormat="1" applyFont="1" applyFill="1" applyBorder="1" applyAlignment="1" applyProtection="1">
      <alignment horizontal="center" vertical="center"/>
      <protection/>
    </xf>
    <xf numFmtId="190" fontId="79" fillId="40" borderId="42" xfId="0" applyNumberFormat="1" applyFont="1" applyFill="1" applyBorder="1" applyAlignment="1">
      <alignment horizontal="center" vertical="center" wrapText="1"/>
    </xf>
    <xf numFmtId="49" fontId="7" fillId="40" borderId="16" xfId="0" applyNumberFormat="1" applyFont="1" applyFill="1" applyBorder="1" applyAlignment="1">
      <alignment vertical="center" wrapText="1"/>
    </xf>
    <xf numFmtId="0" fontId="7" fillId="40" borderId="18" xfId="0" applyNumberFormat="1" applyFont="1" applyFill="1" applyBorder="1" applyAlignment="1">
      <alignment horizontal="center" vertical="center"/>
    </xf>
    <xf numFmtId="190" fontId="80" fillId="40" borderId="15" xfId="0" applyNumberFormat="1" applyFont="1" applyFill="1" applyBorder="1" applyAlignment="1">
      <alignment horizontal="center" vertical="center" wrapText="1"/>
    </xf>
    <xf numFmtId="49" fontId="7" fillId="40" borderId="36" xfId="0" applyNumberFormat="1" applyFont="1" applyFill="1" applyBorder="1" applyAlignment="1">
      <alignment horizontal="center" vertical="center" wrapText="1"/>
    </xf>
    <xf numFmtId="0" fontId="7" fillId="40" borderId="19" xfId="0" applyNumberFormat="1" applyFont="1" applyFill="1" applyBorder="1" applyAlignment="1">
      <alignment horizontal="center" vertical="center" wrapText="1"/>
    </xf>
    <xf numFmtId="49" fontId="14" fillId="40" borderId="63" xfId="0" applyNumberFormat="1" applyFont="1" applyFill="1" applyBorder="1" applyAlignment="1">
      <alignment vertical="center" wrapText="1"/>
    </xf>
    <xf numFmtId="190" fontId="2" fillId="40" borderId="42" xfId="0" applyNumberFormat="1" applyFont="1" applyFill="1" applyBorder="1" applyAlignment="1">
      <alignment horizontal="center" vertical="center" wrapText="1"/>
    </xf>
    <xf numFmtId="49" fontId="7" fillId="40" borderId="22" xfId="0" applyNumberFormat="1" applyFont="1" applyFill="1" applyBorder="1" applyAlignment="1">
      <alignment horizontal="center" vertical="center"/>
    </xf>
    <xf numFmtId="0" fontId="7" fillId="40" borderId="22" xfId="0" applyNumberFormat="1" applyFont="1" applyFill="1" applyBorder="1" applyAlignment="1" applyProtection="1">
      <alignment horizontal="center" vertical="center"/>
      <protection/>
    </xf>
    <xf numFmtId="190" fontId="2" fillId="40" borderId="22" xfId="0" applyNumberFormat="1" applyFont="1" applyFill="1" applyBorder="1" applyAlignment="1">
      <alignment horizontal="center" vertical="center" wrapText="1"/>
    </xf>
    <xf numFmtId="0" fontId="7" fillId="40" borderId="18" xfId="0" applyNumberFormat="1" applyFont="1" applyFill="1" applyBorder="1" applyAlignment="1">
      <alignment horizontal="center" vertical="center" wrapText="1"/>
    </xf>
    <xf numFmtId="0" fontId="11" fillId="40" borderId="19" xfId="0" applyNumberFormat="1" applyFont="1" applyFill="1" applyBorder="1" applyAlignment="1" applyProtection="1">
      <alignment horizontal="center" vertical="center"/>
      <protection/>
    </xf>
    <xf numFmtId="0" fontId="11" fillId="40" borderId="18" xfId="0" applyNumberFormat="1" applyFont="1" applyFill="1" applyBorder="1" applyAlignment="1" applyProtection="1">
      <alignment horizontal="center" vertical="center"/>
      <protection/>
    </xf>
    <xf numFmtId="49" fontId="1" fillId="40" borderId="23" xfId="0" applyNumberFormat="1" applyFont="1" applyFill="1" applyBorder="1" applyAlignment="1">
      <alignment horizontal="center" vertical="center"/>
    </xf>
    <xf numFmtId="0" fontId="1" fillId="40" borderId="10" xfId="0" applyNumberFormat="1" applyFont="1" applyFill="1" applyBorder="1" applyAlignment="1" applyProtection="1">
      <alignment horizontal="center" vertical="center"/>
      <protection/>
    </xf>
    <xf numFmtId="0" fontId="1" fillId="40" borderId="22" xfId="0" applyNumberFormat="1" applyFont="1" applyFill="1" applyBorder="1" applyAlignment="1" applyProtection="1">
      <alignment horizontal="center" vertical="center"/>
      <protection/>
    </xf>
    <xf numFmtId="190" fontId="81" fillId="40" borderId="42" xfId="0" applyNumberFormat="1" applyFont="1" applyFill="1" applyBorder="1" applyAlignment="1">
      <alignment horizontal="center" vertical="center" wrapText="1"/>
    </xf>
    <xf numFmtId="49" fontId="7" fillId="40" borderId="18" xfId="0" applyNumberFormat="1" applyFont="1" applyFill="1" applyBorder="1" applyAlignment="1">
      <alignment horizontal="center" vertical="center"/>
    </xf>
    <xf numFmtId="0" fontId="7" fillId="40" borderId="19" xfId="0" applyNumberFormat="1" applyFont="1" applyFill="1" applyBorder="1" applyAlignment="1" applyProtection="1">
      <alignment horizontal="center" vertical="center"/>
      <protection/>
    </xf>
    <xf numFmtId="0" fontId="7" fillId="40" borderId="29" xfId="0" applyNumberFormat="1" applyFont="1" applyFill="1" applyBorder="1" applyAlignment="1" applyProtection="1">
      <alignment horizontal="center" vertical="center"/>
      <protection/>
    </xf>
    <xf numFmtId="49" fontId="2" fillId="40" borderId="93" xfId="0" applyNumberFormat="1" applyFont="1" applyFill="1" applyBorder="1" applyAlignment="1">
      <alignment horizontal="center" vertical="center"/>
    </xf>
    <xf numFmtId="0" fontId="2" fillId="40" borderId="93" xfId="0" applyNumberFormat="1" applyFont="1" applyFill="1" applyBorder="1" applyAlignment="1">
      <alignment horizontal="center" vertical="center"/>
    </xf>
    <xf numFmtId="0" fontId="2" fillId="40" borderId="94" xfId="0" applyNumberFormat="1" applyFont="1" applyFill="1" applyBorder="1" applyAlignment="1" applyProtection="1">
      <alignment horizontal="center" vertical="center"/>
      <protection/>
    </xf>
    <xf numFmtId="190" fontId="7" fillId="40" borderId="16" xfId="0" applyNumberFormat="1" applyFont="1" applyFill="1" applyBorder="1" applyAlignment="1" applyProtection="1">
      <alignment horizontal="center" vertical="center"/>
      <protection/>
    </xf>
    <xf numFmtId="190" fontId="79" fillId="40" borderId="97" xfId="0" applyNumberFormat="1" applyFont="1" applyFill="1" applyBorder="1" applyAlignment="1" applyProtection="1">
      <alignment horizontal="center" vertical="center"/>
      <protection/>
    </xf>
    <xf numFmtId="0" fontId="2" fillId="40" borderId="95" xfId="0" applyNumberFormat="1" applyFont="1" applyFill="1" applyBorder="1" applyAlignment="1">
      <alignment horizontal="center" vertical="center"/>
    </xf>
    <xf numFmtId="49" fontId="2" fillId="40" borderId="95" xfId="0" applyNumberFormat="1" applyFont="1" applyFill="1" applyBorder="1" applyAlignment="1">
      <alignment horizontal="center" vertical="center"/>
    </xf>
    <xf numFmtId="0" fontId="2" fillId="40" borderId="96" xfId="0" applyNumberFormat="1" applyFont="1" applyFill="1" applyBorder="1" applyAlignment="1" applyProtection="1">
      <alignment horizontal="center" vertical="center"/>
      <protection/>
    </xf>
    <xf numFmtId="190" fontId="79" fillId="40" borderId="101" xfId="0" applyNumberFormat="1" applyFont="1" applyFill="1" applyBorder="1" applyAlignment="1" applyProtection="1">
      <alignment horizontal="center" vertical="center"/>
      <protection/>
    </xf>
    <xf numFmtId="0" fontId="2" fillId="40" borderId="98" xfId="0" applyFont="1" applyFill="1" applyBorder="1" applyAlignment="1">
      <alignment horizontal="center" vertical="center"/>
    </xf>
    <xf numFmtId="1" fontId="2" fillId="40" borderId="93" xfId="0" applyNumberFormat="1" applyFont="1" applyFill="1" applyBorder="1" applyAlignment="1">
      <alignment horizontal="center" vertical="center"/>
    </xf>
    <xf numFmtId="49" fontId="2" fillId="40" borderId="93" xfId="0" applyNumberFormat="1" applyFont="1" applyFill="1" applyBorder="1" applyAlignment="1">
      <alignment horizontal="center" vertical="center" wrapText="1"/>
    </xf>
    <xf numFmtId="49" fontId="7" fillId="40" borderId="94" xfId="0" applyNumberFormat="1" applyFont="1" applyFill="1" applyBorder="1" applyAlignment="1">
      <alignment horizontal="center" vertical="center" wrapText="1"/>
    </xf>
    <xf numFmtId="0" fontId="2" fillId="40" borderId="102" xfId="0" applyFont="1" applyFill="1" applyBorder="1" applyAlignment="1">
      <alignment horizontal="center" vertical="center"/>
    </xf>
    <xf numFmtId="1" fontId="2" fillId="40" borderId="95" xfId="0" applyNumberFormat="1" applyFont="1" applyFill="1" applyBorder="1" applyAlignment="1">
      <alignment horizontal="center" vertical="center"/>
    </xf>
    <xf numFmtId="49" fontId="2" fillId="40" borderId="95" xfId="0" applyNumberFormat="1" applyFont="1" applyFill="1" applyBorder="1" applyAlignment="1">
      <alignment horizontal="center" vertical="center" wrapText="1"/>
    </xf>
    <xf numFmtId="49" fontId="7" fillId="40" borderId="96" xfId="0" applyNumberFormat="1" applyFont="1" applyFill="1" applyBorder="1" applyAlignment="1">
      <alignment horizontal="center" vertical="center" wrapText="1"/>
    </xf>
    <xf numFmtId="0" fontId="2" fillId="40" borderId="98" xfId="0" applyNumberFormat="1" applyFont="1" applyFill="1" applyBorder="1" applyAlignment="1">
      <alignment horizontal="center" vertical="center" wrapText="1"/>
    </xf>
    <xf numFmtId="49" fontId="2" fillId="40" borderId="102" xfId="0" applyNumberFormat="1" applyFont="1" applyFill="1" applyBorder="1" applyAlignment="1">
      <alignment horizontal="center" vertical="center" wrapText="1"/>
    </xf>
    <xf numFmtId="49" fontId="2" fillId="40" borderId="100" xfId="0" applyNumberFormat="1" applyFont="1" applyFill="1" applyBorder="1" applyAlignment="1">
      <alignment horizontal="center" vertical="center" wrapText="1"/>
    </xf>
    <xf numFmtId="0" fontId="2" fillId="40" borderId="104" xfId="0" applyNumberFormat="1" applyFont="1" applyFill="1" applyBorder="1" applyAlignment="1">
      <alignment horizontal="center" vertical="center" wrapText="1"/>
    </xf>
    <xf numFmtId="49" fontId="7" fillId="40" borderId="28" xfId="0" applyNumberFormat="1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188" fontId="7" fillId="40" borderId="16" xfId="0" applyNumberFormat="1" applyFont="1" applyFill="1" applyBorder="1" applyAlignment="1" applyProtection="1">
      <alignment horizontal="center" vertical="center"/>
      <protection/>
    </xf>
    <xf numFmtId="190" fontId="80" fillId="40" borderId="16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1" fontId="7" fillId="40" borderId="18" xfId="0" applyNumberFormat="1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 wrapText="1"/>
    </xf>
    <xf numFmtId="0" fontId="7" fillId="40" borderId="26" xfId="0" applyNumberFormat="1" applyFont="1" applyFill="1" applyBorder="1" applyAlignment="1">
      <alignment horizontal="center" vertical="center"/>
    </xf>
    <xf numFmtId="49" fontId="7" fillId="40" borderId="26" xfId="0" applyNumberFormat="1" applyFont="1" applyFill="1" applyBorder="1" applyAlignment="1">
      <alignment horizontal="center" vertical="center"/>
    </xf>
    <xf numFmtId="49" fontId="7" fillId="40" borderId="40" xfId="0" applyNumberFormat="1" applyFont="1" applyFill="1" applyBorder="1" applyAlignment="1">
      <alignment horizontal="center" vertical="center"/>
    </xf>
    <xf numFmtId="0" fontId="7" fillId="40" borderId="40" xfId="0" applyNumberFormat="1" applyFont="1" applyFill="1" applyBorder="1" applyAlignment="1" applyProtection="1">
      <alignment horizontal="center" vertical="center"/>
      <protection/>
    </xf>
    <xf numFmtId="190" fontId="7" fillId="40" borderId="37" xfId="0" applyNumberFormat="1" applyFont="1" applyFill="1" applyBorder="1" applyAlignment="1">
      <alignment horizontal="center" vertical="center" wrapText="1"/>
    </xf>
    <xf numFmtId="49" fontId="7" fillId="40" borderId="17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vertical="center" wrapText="1"/>
    </xf>
    <xf numFmtId="0" fontId="7" fillId="4" borderId="16" xfId="0" applyNumberFormat="1" applyFont="1" applyFill="1" applyBorder="1" applyAlignment="1">
      <alignment horizontal="center" vertical="center"/>
    </xf>
    <xf numFmtId="0" fontId="7" fillId="4" borderId="16" xfId="0" applyNumberFormat="1" applyFont="1" applyFill="1" applyBorder="1" applyAlignment="1" applyProtection="1">
      <alignment horizontal="center" vertical="center"/>
      <protection/>
    </xf>
    <xf numFmtId="190" fontId="77" fillId="4" borderId="16" xfId="0" applyNumberFormat="1" applyFont="1" applyFill="1" applyBorder="1" applyAlignment="1">
      <alignment horizontal="center" vertical="center" wrapText="1"/>
    </xf>
    <xf numFmtId="190" fontId="79" fillId="33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>
      <alignment horizontal="center"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6" xfId="0" applyNumberFormat="1" applyFont="1" applyFill="1" applyBorder="1" applyAlignment="1" applyProtection="1">
      <alignment horizontal="center" vertical="center"/>
      <protection/>
    </xf>
    <xf numFmtId="1" fontId="7" fillId="4" borderId="16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 applyProtection="1">
      <alignment horizontal="center" vertical="center"/>
      <protection/>
    </xf>
    <xf numFmtId="49" fontId="7" fillId="4" borderId="16" xfId="0" applyNumberFormat="1" applyFont="1" applyFill="1" applyBorder="1" applyAlignment="1" applyProtection="1">
      <alignment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49" fontId="7" fillId="40" borderId="0" xfId="0" applyNumberFormat="1" applyFont="1" applyFill="1" applyBorder="1" applyAlignment="1">
      <alignment horizontal="center" vertical="center" wrapText="1"/>
    </xf>
    <xf numFmtId="0" fontId="7" fillId="40" borderId="32" xfId="0" applyNumberFormat="1" applyFont="1" applyFill="1" applyBorder="1" applyAlignment="1">
      <alignment horizontal="center" vertical="center" wrapText="1"/>
    </xf>
    <xf numFmtId="188" fontId="7" fillId="40" borderId="50" xfId="0" applyNumberFormat="1" applyFont="1" applyFill="1" applyBorder="1" applyAlignment="1" applyProtection="1">
      <alignment horizontal="center" vertical="center" wrapText="1"/>
      <protection/>
    </xf>
    <xf numFmtId="188" fontId="7" fillId="40" borderId="32" xfId="0" applyNumberFormat="1" applyFont="1" applyFill="1" applyBorder="1" applyAlignment="1" applyProtection="1">
      <alignment horizontal="center" vertical="center" wrapText="1"/>
      <protection/>
    </xf>
    <xf numFmtId="190" fontId="2" fillId="40" borderId="51" xfId="0" applyNumberFormat="1" applyFont="1" applyFill="1" applyBorder="1" applyAlignment="1">
      <alignment horizontal="center" vertical="center" wrapText="1"/>
    </xf>
    <xf numFmtId="0" fontId="7" fillId="40" borderId="20" xfId="0" applyNumberFormat="1" applyFont="1" applyFill="1" applyBorder="1" applyAlignment="1">
      <alignment horizontal="center" vertical="center" wrapText="1"/>
    </xf>
    <xf numFmtId="188" fontId="7" fillId="40" borderId="24" xfId="0" applyNumberFormat="1" applyFont="1" applyFill="1" applyBorder="1" applyAlignment="1" applyProtection="1">
      <alignment horizontal="center" vertical="center" wrapText="1"/>
      <protection/>
    </xf>
    <xf numFmtId="188" fontId="7" fillId="40" borderId="20" xfId="0" applyNumberFormat="1" applyFont="1" applyFill="1" applyBorder="1" applyAlignment="1" applyProtection="1">
      <alignment horizontal="center" vertical="center" wrapText="1"/>
      <protection/>
    </xf>
    <xf numFmtId="49" fontId="7" fillId="40" borderId="28" xfId="0" applyNumberFormat="1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right" vertical="center" wrapText="1"/>
    </xf>
    <xf numFmtId="0" fontId="7" fillId="40" borderId="0" xfId="0" applyFont="1" applyFill="1" applyBorder="1" applyAlignment="1">
      <alignment horizontal="center" vertical="center" wrapText="1"/>
    </xf>
    <xf numFmtId="1" fontId="7" fillId="40" borderId="0" xfId="0" applyNumberFormat="1" applyFont="1" applyFill="1" applyBorder="1" applyAlignment="1">
      <alignment horizontal="center" vertical="center" wrapText="1"/>
    </xf>
    <xf numFmtId="190" fontId="7" fillId="40" borderId="0" xfId="0" applyNumberFormat="1" applyFont="1" applyFill="1" applyBorder="1" applyAlignment="1">
      <alignment horizontal="center" vertical="center" wrapText="1"/>
    </xf>
    <xf numFmtId="0" fontId="2" fillId="40" borderId="0" xfId="0" applyFont="1" applyFill="1" applyBorder="1" applyAlignment="1" applyProtection="1">
      <alignment vertical="center"/>
      <protection/>
    </xf>
    <xf numFmtId="0" fontId="2" fillId="40" borderId="0" xfId="0" applyFont="1" applyFill="1" applyBorder="1" applyAlignment="1" applyProtection="1">
      <alignment horizontal="right" vertical="center"/>
      <protection/>
    </xf>
    <xf numFmtId="188" fontId="10" fillId="0" borderId="16" xfId="0" applyNumberFormat="1" applyFont="1" applyFill="1" applyBorder="1" applyAlignment="1" applyProtection="1">
      <alignment horizontal="center" vertical="center"/>
      <protection/>
    </xf>
    <xf numFmtId="189" fontId="2" fillId="40" borderId="16" xfId="0" applyNumberFormat="1" applyFont="1" applyFill="1" applyBorder="1" applyAlignment="1" applyProtection="1">
      <alignment horizontal="center" vertical="center"/>
      <protection/>
    </xf>
    <xf numFmtId="188" fontId="15" fillId="40" borderId="36" xfId="0" applyNumberFormat="1" applyFont="1" applyFill="1" applyBorder="1" applyAlignment="1" applyProtection="1">
      <alignment horizontal="center" vertical="center"/>
      <protection/>
    </xf>
    <xf numFmtId="188" fontId="15" fillId="40" borderId="47" xfId="0" applyNumberFormat="1" applyFont="1" applyFill="1" applyBorder="1" applyAlignment="1" applyProtection="1">
      <alignment horizontal="center" vertical="center"/>
      <protection/>
    </xf>
    <xf numFmtId="188" fontId="15" fillId="40" borderId="45" xfId="0" applyNumberFormat="1" applyFont="1" applyFill="1" applyBorder="1" applyAlignment="1" applyProtection="1">
      <alignment horizontal="center" vertical="center"/>
      <protection/>
    </xf>
    <xf numFmtId="188" fontId="15" fillId="40" borderId="40" xfId="0" applyNumberFormat="1" applyFont="1" applyFill="1" applyBorder="1" applyAlignment="1" applyProtection="1">
      <alignment horizontal="center" vertical="center"/>
      <protection/>
    </xf>
    <xf numFmtId="188" fontId="15" fillId="40" borderId="36" xfId="0" applyNumberFormat="1" applyFont="1" applyFill="1" applyBorder="1" applyAlignment="1" applyProtection="1">
      <alignment vertical="center"/>
      <protection/>
    </xf>
    <xf numFmtId="188" fontId="15" fillId="40" borderId="47" xfId="0" applyNumberFormat="1" applyFont="1" applyFill="1" applyBorder="1" applyAlignment="1" applyProtection="1">
      <alignment vertical="center"/>
      <protection/>
    </xf>
    <xf numFmtId="49" fontId="7" fillId="40" borderId="49" xfId="0" applyNumberFormat="1" applyFont="1" applyFill="1" applyBorder="1" applyAlignment="1">
      <alignment horizontal="center" vertical="center" wrapText="1"/>
    </xf>
    <xf numFmtId="49" fontId="16" fillId="40" borderId="32" xfId="0" applyNumberFormat="1" applyFont="1" applyFill="1" applyBorder="1" applyAlignment="1">
      <alignment vertical="center" wrapText="1"/>
    </xf>
    <xf numFmtId="0" fontId="7" fillId="40" borderId="32" xfId="0" applyFont="1" applyFill="1" applyBorder="1" applyAlignment="1">
      <alignment horizontal="center" vertical="center" wrapText="1"/>
    </xf>
    <xf numFmtId="0" fontId="2" fillId="40" borderId="52" xfId="0" applyFont="1" applyFill="1" applyBorder="1" applyAlignment="1">
      <alignment horizontal="center" vertical="center" wrapText="1"/>
    </xf>
    <xf numFmtId="0" fontId="7" fillId="40" borderId="32" xfId="0" applyFont="1" applyFill="1" applyBorder="1" applyAlignment="1">
      <alignment horizontal="center" vertical="center" wrapText="1"/>
    </xf>
    <xf numFmtId="1" fontId="7" fillId="40" borderId="32" xfId="0" applyNumberFormat="1" applyFont="1" applyFill="1" applyBorder="1" applyAlignment="1">
      <alignment horizontal="center" vertical="center" wrapText="1"/>
    </xf>
    <xf numFmtId="49" fontId="7" fillId="40" borderId="32" xfId="0" applyNumberFormat="1" applyFont="1" applyFill="1" applyBorder="1" applyAlignment="1">
      <alignment horizontal="center" vertical="center" wrapText="1"/>
    </xf>
    <xf numFmtId="190" fontId="7" fillId="40" borderId="32" xfId="0" applyNumberFormat="1" applyFont="1" applyFill="1" applyBorder="1" applyAlignment="1">
      <alignment horizontal="center" vertical="center" wrapText="1"/>
    </xf>
    <xf numFmtId="190" fontId="7" fillId="40" borderId="32" xfId="0" applyNumberFormat="1" applyFont="1" applyFill="1" applyBorder="1" applyAlignment="1" applyProtection="1">
      <alignment horizontal="center" vertical="center"/>
      <protection/>
    </xf>
    <xf numFmtId="190" fontId="7" fillId="40" borderId="32" xfId="0" applyNumberFormat="1" applyFont="1" applyFill="1" applyBorder="1" applyAlignment="1" applyProtection="1">
      <alignment vertical="center"/>
      <protection/>
    </xf>
    <xf numFmtId="190" fontId="7" fillId="40" borderId="48" xfId="0" applyNumberFormat="1" applyFont="1" applyFill="1" applyBorder="1" applyAlignment="1" applyProtection="1">
      <alignment vertical="center"/>
      <protection/>
    </xf>
    <xf numFmtId="49" fontId="7" fillId="40" borderId="53" xfId="0" applyNumberFormat="1" applyFont="1" applyFill="1" applyBorder="1" applyAlignment="1">
      <alignment horizontal="center" vertical="center" wrapText="1"/>
    </xf>
    <xf numFmtId="49" fontId="2" fillId="40" borderId="18" xfId="0" applyNumberFormat="1" applyFont="1" applyFill="1" applyBorder="1" applyAlignment="1">
      <alignment horizontal="right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1" fontId="7" fillId="40" borderId="16" xfId="0" applyNumberFormat="1" applyFont="1" applyFill="1" applyBorder="1" applyAlignment="1">
      <alignment horizontal="center" vertical="center" wrapText="1"/>
    </xf>
    <xf numFmtId="190" fontId="7" fillId="40" borderId="20" xfId="0" applyNumberFormat="1" applyFont="1" applyFill="1" applyBorder="1" applyAlignment="1">
      <alignment horizontal="center" vertical="center" wrapText="1"/>
    </xf>
    <xf numFmtId="190" fontId="7" fillId="40" borderId="20" xfId="0" applyNumberFormat="1" applyFont="1" applyFill="1" applyBorder="1" applyAlignment="1" applyProtection="1">
      <alignment horizontal="center" vertical="center"/>
      <protection/>
    </xf>
    <xf numFmtId="190" fontId="7" fillId="40" borderId="20" xfId="0" applyNumberFormat="1" applyFont="1" applyFill="1" applyBorder="1" applyAlignment="1" applyProtection="1">
      <alignment vertical="center"/>
      <protection/>
    </xf>
    <xf numFmtId="190" fontId="7" fillId="40" borderId="54" xfId="0" applyNumberFormat="1" applyFont="1" applyFill="1" applyBorder="1" applyAlignment="1" applyProtection="1">
      <alignment vertical="center"/>
      <protection/>
    </xf>
    <xf numFmtId="0" fontId="7" fillId="40" borderId="18" xfId="0" applyFont="1" applyFill="1" applyBorder="1" applyAlignment="1">
      <alignment horizontal="center" vertical="center" wrapText="1"/>
    </xf>
    <xf numFmtId="1" fontId="7" fillId="40" borderId="54" xfId="0" applyNumberFormat="1" applyFont="1" applyFill="1" applyBorder="1" applyAlignment="1" applyProtection="1">
      <alignment horizontal="center" vertical="center"/>
      <protection/>
    </xf>
    <xf numFmtId="190" fontId="7" fillId="40" borderId="54" xfId="0" applyNumberFormat="1" applyFont="1" applyFill="1" applyBorder="1" applyAlignment="1" applyProtection="1">
      <alignment horizontal="center" vertical="center"/>
      <protection/>
    </xf>
    <xf numFmtId="49" fontId="7" fillId="40" borderId="20" xfId="0" applyNumberFormat="1" applyFont="1" applyFill="1" applyBorder="1" applyAlignment="1">
      <alignment horizontal="left" vertical="center" wrapText="1"/>
    </xf>
    <xf numFmtId="0" fontId="2" fillId="40" borderId="20" xfId="0" applyFont="1" applyFill="1" applyBorder="1" applyAlignment="1">
      <alignment horizontal="center" vertical="center" wrapText="1"/>
    </xf>
    <xf numFmtId="189" fontId="2" fillId="40" borderId="24" xfId="0" applyNumberFormat="1" applyFont="1" applyFill="1" applyBorder="1" applyAlignment="1" applyProtection="1">
      <alignment horizontal="center" vertical="center"/>
      <protection/>
    </xf>
    <xf numFmtId="0" fontId="2" fillId="40" borderId="21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1" fontId="2" fillId="40" borderId="16" xfId="0" applyNumberFormat="1" applyFont="1" applyFill="1" applyBorder="1" applyAlignment="1">
      <alignment horizontal="center" vertical="center" wrapText="1"/>
    </xf>
    <xf numFmtId="49" fontId="2" fillId="40" borderId="20" xfId="0" applyNumberFormat="1" applyFont="1" applyFill="1" applyBorder="1" applyAlignment="1">
      <alignment horizontal="center" vertical="center" wrapText="1"/>
    </xf>
    <xf numFmtId="190" fontId="2" fillId="40" borderId="20" xfId="0" applyNumberFormat="1" applyFont="1" applyFill="1" applyBorder="1" applyAlignment="1" applyProtection="1">
      <alignment horizontal="center" vertical="center"/>
      <protection/>
    </xf>
    <xf numFmtId="190" fontId="2" fillId="40" borderId="20" xfId="0" applyNumberFormat="1" applyFont="1" applyFill="1" applyBorder="1" applyAlignment="1" applyProtection="1">
      <alignment vertical="center"/>
      <protection/>
    </xf>
    <xf numFmtId="190" fontId="2" fillId="40" borderId="54" xfId="0" applyNumberFormat="1" applyFont="1" applyFill="1" applyBorder="1" applyAlignment="1" applyProtection="1">
      <alignment vertical="center"/>
      <protection/>
    </xf>
    <xf numFmtId="189" fontId="7" fillId="40" borderId="24" xfId="0" applyNumberFormat="1" applyFont="1" applyFill="1" applyBorder="1" applyAlignment="1" applyProtection="1">
      <alignment horizontal="center" vertical="center"/>
      <protection/>
    </xf>
    <xf numFmtId="189" fontId="7" fillId="40" borderId="16" xfId="0" applyNumberFormat="1" applyFont="1" applyFill="1" applyBorder="1" applyAlignment="1" applyProtection="1">
      <alignment horizontal="center" vertical="center"/>
      <protection/>
    </xf>
    <xf numFmtId="0" fontId="7" fillId="40" borderId="20" xfId="0" applyFont="1" applyFill="1" applyBorder="1" applyAlignment="1">
      <alignment horizontal="center" vertical="center" wrapText="1"/>
    </xf>
    <xf numFmtId="49" fontId="7" fillId="40" borderId="20" xfId="0" applyNumberFormat="1" applyFont="1" applyFill="1" applyBorder="1" applyAlignment="1">
      <alignment horizontal="center" vertical="center" wrapText="1"/>
    </xf>
    <xf numFmtId="49" fontId="7" fillId="40" borderId="55" xfId="0" applyNumberFormat="1" applyFont="1" applyFill="1" applyBorder="1" applyAlignment="1">
      <alignment horizontal="left" vertical="center" wrapText="1"/>
    </xf>
    <xf numFmtId="0" fontId="7" fillId="40" borderId="55" xfId="0" applyFont="1" applyFill="1" applyBorder="1" applyAlignment="1">
      <alignment horizontal="center" vertical="center" wrapText="1"/>
    </xf>
    <xf numFmtId="189" fontId="7" fillId="40" borderId="56" xfId="0" applyNumberFormat="1" applyFont="1" applyFill="1" applyBorder="1" applyAlignment="1" applyProtection="1">
      <alignment horizontal="center" vertical="center"/>
      <protection/>
    </xf>
    <xf numFmtId="189" fontId="7" fillId="40" borderId="55" xfId="0" applyNumberFormat="1" applyFont="1" applyFill="1" applyBorder="1" applyAlignment="1" applyProtection="1">
      <alignment horizontal="center" vertical="center"/>
      <protection/>
    </xf>
    <xf numFmtId="0" fontId="2" fillId="40" borderId="57" xfId="0" applyFont="1" applyFill="1" applyBorder="1" applyAlignment="1">
      <alignment horizontal="center" vertical="center" wrapText="1"/>
    </xf>
    <xf numFmtId="0" fontId="7" fillId="40" borderId="55" xfId="0" applyFont="1" applyFill="1" applyBorder="1" applyAlignment="1">
      <alignment horizontal="center" vertical="center" wrapText="1"/>
    </xf>
    <xf numFmtId="49" fontId="7" fillId="40" borderId="26" xfId="0" applyNumberFormat="1" applyFont="1" applyFill="1" applyBorder="1" applyAlignment="1">
      <alignment horizontal="center" vertical="center" wrapText="1"/>
    </xf>
    <xf numFmtId="190" fontId="7" fillId="40" borderId="26" xfId="0" applyNumberFormat="1" applyFont="1" applyFill="1" applyBorder="1" applyAlignment="1" applyProtection="1">
      <alignment horizontal="center" vertical="center"/>
      <protection/>
    </xf>
    <xf numFmtId="190" fontId="2" fillId="40" borderId="26" xfId="0" applyNumberFormat="1" applyFont="1" applyFill="1" applyBorder="1" applyAlignment="1" applyProtection="1">
      <alignment horizontal="center" vertical="center"/>
      <protection/>
    </xf>
    <xf numFmtId="190" fontId="2" fillId="40" borderId="26" xfId="0" applyNumberFormat="1" applyFont="1" applyFill="1" applyBorder="1" applyAlignment="1" applyProtection="1">
      <alignment vertical="center"/>
      <protection/>
    </xf>
    <xf numFmtId="190" fontId="2" fillId="40" borderId="47" xfId="0" applyNumberFormat="1" applyFont="1" applyFill="1" applyBorder="1" applyAlignment="1" applyProtection="1">
      <alignment vertical="center"/>
      <protection/>
    </xf>
    <xf numFmtId="49" fontId="2" fillId="40" borderId="25" xfId="0" applyNumberFormat="1" applyFont="1" applyFill="1" applyBorder="1" applyAlignment="1" applyProtection="1">
      <alignment horizontal="center" vertical="center"/>
      <protection/>
    </xf>
    <xf numFmtId="189" fontId="7" fillId="40" borderId="19" xfId="0" applyNumberFormat="1" applyFont="1" applyFill="1" applyBorder="1" applyAlignment="1" applyProtection="1">
      <alignment horizontal="center" vertical="center"/>
      <protection/>
    </xf>
    <xf numFmtId="189" fontId="7" fillId="40" borderId="18" xfId="0" applyNumberFormat="1" applyFont="1" applyFill="1" applyBorder="1" applyAlignment="1" applyProtection="1">
      <alignment horizontal="center" vertical="center"/>
      <protection/>
    </xf>
    <xf numFmtId="49" fontId="7" fillId="40" borderId="18" xfId="0" applyNumberFormat="1" applyFont="1" applyFill="1" applyBorder="1" applyAlignment="1">
      <alignment horizontal="center" vertical="center" wrapText="1"/>
    </xf>
    <xf numFmtId="190" fontId="7" fillId="40" borderId="18" xfId="0" applyNumberFormat="1" applyFont="1" applyFill="1" applyBorder="1" applyAlignment="1" applyProtection="1">
      <alignment horizontal="center" vertical="center"/>
      <protection/>
    </xf>
    <xf numFmtId="190" fontId="2" fillId="40" borderId="18" xfId="0" applyNumberFormat="1" applyFont="1" applyFill="1" applyBorder="1" applyAlignment="1" applyProtection="1">
      <alignment horizontal="center" vertical="center"/>
      <protection/>
    </xf>
    <xf numFmtId="190" fontId="2" fillId="40" borderId="18" xfId="0" applyNumberFormat="1" applyFont="1" applyFill="1" applyBorder="1" applyAlignment="1" applyProtection="1">
      <alignment vertical="center"/>
      <protection/>
    </xf>
    <xf numFmtId="190" fontId="2" fillId="40" borderId="19" xfId="0" applyNumberFormat="1" applyFont="1" applyFill="1" applyBorder="1" applyAlignment="1" applyProtection="1">
      <alignment vertical="center"/>
      <protection/>
    </xf>
    <xf numFmtId="190" fontId="2" fillId="40" borderId="12" xfId="0" applyNumberFormat="1" applyFont="1" applyFill="1" applyBorder="1" applyAlignment="1" applyProtection="1">
      <alignment vertical="center"/>
      <protection/>
    </xf>
    <xf numFmtId="0" fontId="12" fillId="40" borderId="18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189" fontId="2" fillId="40" borderId="19" xfId="0" applyNumberFormat="1" applyFont="1" applyFill="1" applyBorder="1" applyAlignment="1" applyProtection="1">
      <alignment horizontal="center" vertical="center"/>
      <protection/>
    </xf>
    <xf numFmtId="189" fontId="2" fillId="40" borderId="18" xfId="0" applyNumberFormat="1" applyFont="1" applyFill="1" applyBorder="1" applyAlignment="1" applyProtection="1">
      <alignment horizontal="center" vertical="center"/>
      <protection/>
    </xf>
    <xf numFmtId="0" fontId="1" fillId="40" borderId="23" xfId="0" applyFont="1" applyFill="1" applyBorder="1" applyAlignment="1">
      <alignment horizontal="center" vertical="center" wrapText="1"/>
    </xf>
    <xf numFmtId="49" fontId="1" fillId="40" borderId="23" xfId="0" applyNumberFormat="1" applyFont="1" applyFill="1" applyBorder="1" applyAlignment="1">
      <alignment horizontal="center" vertical="center" wrapText="1"/>
    </xf>
    <xf numFmtId="188" fontId="1" fillId="40" borderId="10" xfId="0" applyNumberFormat="1" applyFont="1" applyFill="1" applyBorder="1" applyAlignment="1" applyProtection="1">
      <alignment horizontal="center" vertical="center" wrapText="1"/>
      <protection/>
    </xf>
    <xf numFmtId="188" fontId="1" fillId="40" borderId="23" xfId="0" applyNumberFormat="1" applyFont="1" applyFill="1" applyBorder="1" applyAlignment="1" applyProtection="1">
      <alignment horizontal="center" vertical="center" wrapText="1"/>
      <protection/>
    </xf>
    <xf numFmtId="0" fontId="2" fillId="40" borderId="46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188" fontId="10" fillId="40" borderId="23" xfId="0" applyNumberFormat="1" applyFont="1" applyFill="1" applyBorder="1" applyAlignment="1" applyProtection="1">
      <alignment vertical="center"/>
      <protection/>
    </xf>
    <xf numFmtId="190" fontId="10" fillId="40" borderId="23" xfId="0" applyNumberFormat="1" applyFont="1" applyFill="1" applyBorder="1" applyAlignment="1" applyProtection="1">
      <alignment horizontal="center" vertical="center"/>
      <protection/>
    </xf>
    <xf numFmtId="190" fontId="10" fillId="40" borderId="23" xfId="0" applyNumberFormat="1" applyFont="1" applyFill="1" applyBorder="1" applyAlignment="1" applyProtection="1">
      <alignment vertical="center"/>
      <protection/>
    </xf>
    <xf numFmtId="0" fontId="7" fillId="40" borderId="19" xfId="0" applyFont="1" applyFill="1" applyBorder="1" applyAlignment="1">
      <alignment horizontal="center" vertical="center" wrapText="1"/>
    </xf>
    <xf numFmtId="190" fontId="7" fillId="40" borderId="13" xfId="0" applyNumberFormat="1" applyFont="1" applyFill="1" applyBorder="1" applyAlignment="1">
      <alignment horizontal="center" vertical="center" wrapText="1"/>
    </xf>
    <xf numFmtId="1" fontId="7" fillId="40" borderId="18" xfId="0" applyNumberFormat="1" applyFont="1" applyFill="1" applyBorder="1" applyAlignment="1">
      <alignment horizontal="center" vertical="center" wrapText="1"/>
    </xf>
    <xf numFmtId="188" fontId="10" fillId="40" borderId="18" xfId="0" applyNumberFormat="1" applyFont="1" applyFill="1" applyBorder="1" applyAlignment="1" applyProtection="1">
      <alignment vertical="center"/>
      <protection/>
    </xf>
    <xf numFmtId="190" fontId="10" fillId="40" borderId="18" xfId="0" applyNumberFormat="1" applyFont="1" applyFill="1" applyBorder="1" applyAlignment="1" applyProtection="1">
      <alignment horizontal="center" vertical="center"/>
      <protection/>
    </xf>
    <xf numFmtId="190" fontId="10" fillId="40" borderId="18" xfId="0" applyNumberFormat="1" applyFont="1" applyFill="1" applyBorder="1" applyAlignment="1" applyProtection="1">
      <alignment vertical="center"/>
      <protection/>
    </xf>
    <xf numFmtId="190" fontId="10" fillId="40" borderId="12" xfId="0" applyNumberFormat="1" applyFont="1" applyFill="1" applyBorder="1" applyAlignment="1" applyProtection="1">
      <alignment vertical="center"/>
      <protection/>
    </xf>
    <xf numFmtId="0" fontId="7" fillId="40" borderId="23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40" borderId="46" xfId="0" applyFont="1" applyFill="1" applyBorder="1" applyAlignment="1">
      <alignment horizontal="center" vertical="center" wrapText="1"/>
    </xf>
    <xf numFmtId="190" fontId="7" fillId="40" borderId="10" xfId="0" applyNumberFormat="1" applyFont="1" applyFill="1" applyBorder="1" applyAlignment="1">
      <alignment horizontal="center" vertical="center" wrapText="1"/>
    </xf>
    <xf numFmtId="190" fontId="7" fillId="40" borderId="23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2" fillId="40" borderId="20" xfId="0" applyNumberFormat="1" applyFont="1" applyFill="1" applyBorder="1" applyAlignment="1">
      <alignment horizontal="left" vertical="center" wrapText="1"/>
    </xf>
    <xf numFmtId="49" fontId="6" fillId="40" borderId="20" xfId="0" applyNumberFormat="1" applyFont="1" applyFill="1" applyBorder="1" applyAlignment="1">
      <alignment horizontal="center" vertical="center"/>
    </xf>
    <xf numFmtId="1" fontId="2" fillId="40" borderId="20" xfId="0" applyNumberFormat="1" applyFont="1" applyFill="1" applyBorder="1" applyAlignment="1">
      <alignment horizontal="center" vertical="center"/>
    </xf>
    <xf numFmtId="1" fontId="7" fillId="40" borderId="20" xfId="0" applyNumberFormat="1" applyFont="1" applyFill="1" applyBorder="1" applyAlignment="1">
      <alignment horizontal="center" vertical="center"/>
    </xf>
    <xf numFmtId="0" fontId="7" fillId="40" borderId="20" xfId="0" applyNumberFormat="1" applyFont="1" applyFill="1" applyBorder="1" applyAlignment="1">
      <alignment horizontal="center" vertical="center"/>
    </xf>
    <xf numFmtId="49" fontId="7" fillId="40" borderId="20" xfId="0" applyNumberFormat="1" applyFont="1" applyFill="1" applyBorder="1" applyAlignment="1" applyProtection="1">
      <alignment horizontal="center" vertical="center"/>
      <protection/>
    </xf>
    <xf numFmtId="49" fontId="7" fillId="40" borderId="20" xfId="0" applyNumberFormat="1" applyFont="1" applyFill="1" applyBorder="1" applyAlignment="1" applyProtection="1">
      <alignment vertical="center"/>
      <protection/>
    </xf>
    <xf numFmtId="49" fontId="2" fillId="40" borderId="20" xfId="0" applyNumberFormat="1" applyFont="1" applyFill="1" applyBorder="1" applyAlignment="1" applyProtection="1">
      <alignment vertical="center"/>
      <protection/>
    </xf>
    <xf numFmtId="49" fontId="6" fillId="40" borderId="58" xfId="0" applyNumberFormat="1" applyFont="1" applyFill="1" applyBorder="1" applyAlignment="1">
      <alignment horizontal="center" vertical="center" wrapText="1"/>
    </xf>
    <xf numFmtId="49" fontId="7" fillId="40" borderId="24" xfId="0" applyNumberFormat="1" applyFont="1" applyFill="1" applyBorder="1" applyAlignment="1">
      <alignment horizontal="center" vertical="center"/>
    </xf>
    <xf numFmtId="1" fontId="2" fillId="40" borderId="21" xfId="0" applyNumberFormat="1" applyFont="1" applyFill="1" applyBorder="1" applyAlignment="1">
      <alignment horizontal="center" vertical="center"/>
    </xf>
    <xf numFmtId="49" fontId="7" fillId="40" borderId="16" xfId="0" applyNumberFormat="1" applyFont="1" applyFill="1" applyBorder="1" applyAlignment="1">
      <alignment horizontal="left" vertical="center" wrapText="1"/>
    </xf>
    <xf numFmtId="0" fontId="2" fillId="40" borderId="16" xfId="0" applyFont="1" applyFill="1" applyBorder="1" applyAlignment="1">
      <alignment horizontal="center" vertical="center" wrapText="1"/>
    </xf>
    <xf numFmtId="1" fontId="7" fillId="40" borderId="23" xfId="0" applyNumberFormat="1" applyFont="1" applyFill="1" applyBorder="1" applyAlignment="1">
      <alignment horizontal="center" vertical="center"/>
    </xf>
    <xf numFmtId="0" fontId="7" fillId="40" borderId="23" xfId="0" applyNumberFormat="1" applyFont="1" applyFill="1" applyBorder="1" applyAlignment="1">
      <alignment horizontal="center" vertical="center"/>
    </xf>
    <xf numFmtId="49" fontId="7" fillId="40" borderId="23" xfId="0" applyNumberFormat="1" applyFont="1" applyFill="1" applyBorder="1" applyAlignment="1" applyProtection="1">
      <alignment horizontal="center" vertical="center"/>
      <protection/>
    </xf>
    <xf numFmtId="49" fontId="7" fillId="40" borderId="23" xfId="0" applyNumberFormat="1" applyFont="1" applyFill="1" applyBorder="1" applyAlignment="1" applyProtection="1">
      <alignment vertical="center"/>
      <protection/>
    </xf>
    <xf numFmtId="1" fontId="2" fillId="40" borderId="13" xfId="0" applyNumberFormat="1" applyFont="1" applyFill="1" applyBorder="1" applyAlignment="1">
      <alignment horizontal="center" vertical="center"/>
    </xf>
    <xf numFmtId="49" fontId="7" fillId="40" borderId="18" xfId="0" applyNumberFormat="1" applyFont="1" applyFill="1" applyBorder="1" applyAlignment="1" applyProtection="1">
      <alignment horizontal="center" vertical="center"/>
      <protection/>
    </xf>
    <xf numFmtId="49" fontId="7" fillId="40" borderId="18" xfId="0" applyNumberFormat="1" applyFont="1" applyFill="1" applyBorder="1" applyAlignment="1" applyProtection="1">
      <alignment vertical="center"/>
      <protection/>
    </xf>
    <xf numFmtId="1" fontId="7" fillId="40" borderId="18" xfId="0" applyNumberFormat="1" applyFont="1" applyFill="1" applyBorder="1" applyAlignment="1" applyProtection="1">
      <alignment horizontal="center" vertical="center"/>
      <protection/>
    </xf>
    <xf numFmtId="49" fontId="2" fillId="40" borderId="12" xfId="0" applyNumberFormat="1" applyFont="1" applyFill="1" applyBorder="1" applyAlignment="1" applyProtection="1">
      <alignment vertical="center"/>
      <protection/>
    </xf>
    <xf numFmtId="188" fontId="7" fillId="40" borderId="20" xfId="0" applyNumberFormat="1" applyFont="1" applyFill="1" applyBorder="1" applyAlignment="1" applyProtection="1">
      <alignment vertical="center"/>
      <protection/>
    </xf>
    <xf numFmtId="49" fontId="2" fillId="40" borderId="20" xfId="0" applyNumberFormat="1" applyFont="1" applyFill="1" applyBorder="1" applyAlignment="1" applyProtection="1">
      <alignment vertical="center"/>
      <protection/>
    </xf>
    <xf numFmtId="0" fontId="1" fillId="40" borderId="22" xfId="0" applyNumberFormat="1" applyFont="1" applyFill="1" applyBorder="1" applyAlignment="1">
      <alignment horizontal="center" vertical="center"/>
    </xf>
    <xf numFmtId="49" fontId="1" fillId="40" borderId="22" xfId="0" applyNumberFormat="1" applyFont="1" applyFill="1" applyBorder="1" applyAlignment="1">
      <alignment horizontal="center" vertical="center"/>
    </xf>
    <xf numFmtId="1" fontId="2" fillId="40" borderId="46" xfId="0" applyNumberFormat="1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 wrapText="1"/>
    </xf>
    <xf numFmtId="1" fontId="1" fillId="40" borderId="22" xfId="0" applyNumberFormat="1" applyFont="1" applyFill="1" applyBorder="1" applyAlignment="1">
      <alignment horizontal="center" vertical="center"/>
    </xf>
    <xf numFmtId="0" fontId="2" fillId="40" borderId="22" xfId="0" applyNumberFormat="1" applyFont="1" applyFill="1" applyBorder="1" applyAlignment="1">
      <alignment horizontal="center" vertical="center" wrapText="1"/>
    </xf>
    <xf numFmtId="49" fontId="2" fillId="40" borderId="22" xfId="0" applyNumberFormat="1" applyFont="1" applyFill="1" applyBorder="1" applyAlignment="1" applyProtection="1">
      <alignment vertical="center"/>
      <protection/>
    </xf>
    <xf numFmtId="0" fontId="1" fillId="40" borderId="18" xfId="0" applyNumberFormat="1" applyFont="1" applyFill="1" applyBorder="1" applyAlignment="1" applyProtection="1">
      <alignment horizontal="center" vertical="center"/>
      <protection/>
    </xf>
    <xf numFmtId="190" fontId="7" fillId="40" borderId="92" xfId="0" applyNumberFormat="1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1" fontId="7" fillId="40" borderId="29" xfId="0" applyNumberFormat="1" applyFont="1" applyFill="1" applyBorder="1" applyAlignment="1">
      <alignment horizontal="center" vertical="center"/>
    </xf>
    <xf numFmtId="0" fontId="7" fillId="40" borderId="29" xfId="0" applyNumberFormat="1" applyFont="1" applyFill="1" applyBorder="1" applyAlignment="1">
      <alignment horizontal="center" vertical="center" wrapText="1"/>
    </xf>
    <xf numFmtId="49" fontId="7" fillId="40" borderId="23" xfId="0" applyNumberFormat="1" applyFont="1" applyFill="1" applyBorder="1" applyAlignment="1">
      <alignment vertical="center" wrapText="1"/>
    </xf>
    <xf numFmtId="1" fontId="2" fillId="40" borderId="16" xfId="0" applyNumberFormat="1" applyFont="1" applyFill="1" applyBorder="1" applyAlignment="1">
      <alignment horizontal="center" vertical="center"/>
    </xf>
    <xf numFmtId="1" fontId="7" fillId="40" borderId="16" xfId="0" applyNumberFormat="1" applyFont="1" applyFill="1" applyBorder="1" applyAlignment="1">
      <alignment horizontal="center" vertical="center"/>
    </xf>
    <xf numFmtId="0" fontId="7" fillId="40" borderId="16" xfId="0" applyNumberFormat="1" applyFont="1" applyFill="1" applyBorder="1" applyAlignment="1">
      <alignment horizontal="center" vertical="center"/>
    </xf>
    <xf numFmtId="49" fontId="7" fillId="40" borderId="16" xfId="0" applyNumberFormat="1" applyFont="1" applyFill="1" applyBorder="1" applyAlignment="1" applyProtection="1">
      <alignment horizontal="center" vertical="center"/>
      <protection/>
    </xf>
    <xf numFmtId="49" fontId="7" fillId="40" borderId="16" xfId="0" applyNumberFormat="1" applyFont="1" applyFill="1" applyBorder="1" applyAlignment="1" applyProtection="1">
      <alignment vertical="center"/>
      <protection/>
    </xf>
    <xf numFmtId="49" fontId="7" fillId="40" borderId="16" xfId="0" applyNumberFormat="1" applyFont="1" applyFill="1" applyBorder="1" applyAlignment="1">
      <alignment horizontal="center" vertical="center"/>
    </xf>
    <xf numFmtId="49" fontId="7" fillId="40" borderId="24" xfId="0" applyNumberFormat="1" applyFont="1" applyFill="1" applyBorder="1" applyAlignment="1">
      <alignment horizontal="center" vertical="center" wrapText="1"/>
    </xf>
    <xf numFmtId="1" fontId="2" fillId="40" borderId="43" xfId="0" applyNumberFormat="1" applyFont="1" applyFill="1" applyBorder="1" applyAlignment="1">
      <alignment horizontal="center" vertical="center"/>
    </xf>
    <xf numFmtId="1" fontId="7" fillId="40" borderId="26" xfId="0" applyNumberFormat="1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 wrapText="1"/>
    </xf>
    <xf numFmtId="0" fontId="7" fillId="40" borderId="26" xfId="0" applyNumberFormat="1" applyFont="1" applyFill="1" applyBorder="1" applyAlignment="1" applyProtection="1">
      <alignment horizontal="center" vertical="center"/>
      <protection/>
    </xf>
    <xf numFmtId="1" fontId="7" fillId="40" borderId="26" xfId="0" applyNumberFormat="1" applyFont="1" applyFill="1" applyBorder="1" applyAlignment="1" applyProtection="1">
      <alignment horizontal="center" vertical="center"/>
      <protection/>
    </xf>
    <xf numFmtId="49" fontId="1" fillId="40" borderId="16" xfId="0" applyNumberFormat="1" applyFont="1" applyFill="1" applyBorder="1" applyAlignment="1">
      <alignment horizontal="center" vertical="center"/>
    </xf>
    <xf numFmtId="49" fontId="1" fillId="40" borderId="16" xfId="0" applyNumberFormat="1" applyFont="1" applyFill="1" applyBorder="1" applyAlignment="1">
      <alignment horizontal="center" vertical="center"/>
    </xf>
    <xf numFmtId="0" fontId="1" fillId="40" borderId="28" xfId="0" applyNumberFormat="1" applyFont="1" applyFill="1" applyBorder="1" applyAlignment="1" applyProtection="1">
      <alignment horizontal="center" vertical="center"/>
      <protection/>
    </xf>
    <xf numFmtId="0" fontId="1" fillId="40" borderId="16" xfId="0" applyNumberFormat="1" applyFont="1" applyFill="1" applyBorder="1" applyAlignment="1" applyProtection="1">
      <alignment horizontal="center" vertical="center"/>
      <protection/>
    </xf>
    <xf numFmtId="0" fontId="1" fillId="40" borderId="20" xfId="0" applyFont="1" applyFill="1" applyBorder="1" applyAlignment="1">
      <alignment horizontal="center" vertical="center" wrapText="1"/>
    </xf>
    <xf numFmtId="1" fontId="1" fillId="40" borderId="16" xfId="0" applyNumberFormat="1" applyFont="1" applyFill="1" applyBorder="1" applyAlignment="1">
      <alignment horizontal="center" vertical="center"/>
    </xf>
    <xf numFmtId="0" fontId="1" fillId="40" borderId="16" xfId="0" applyNumberFormat="1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 wrapText="1"/>
    </xf>
    <xf numFmtId="0" fontId="2" fillId="40" borderId="16" xfId="0" applyNumberFormat="1" applyFont="1" applyFill="1" applyBorder="1" applyAlignment="1">
      <alignment horizontal="center" vertical="center" wrapText="1"/>
    </xf>
    <xf numFmtId="0" fontId="7" fillId="40" borderId="22" xfId="0" applyNumberFormat="1" applyFont="1" applyFill="1" applyBorder="1" applyAlignment="1">
      <alignment horizontal="center" vertical="center"/>
    </xf>
    <xf numFmtId="0" fontId="1" fillId="40" borderId="27" xfId="0" applyNumberFormat="1" applyFont="1" applyFill="1" applyBorder="1" applyAlignment="1" applyProtection="1">
      <alignment horizontal="center" vertical="center"/>
      <protection/>
    </xf>
    <xf numFmtId="0" fontId="1" fillId="40" borderId="22" xfId="0" applyNumberFormat="1" applyFont="1" applyFill="1" applyBorder="1" applyAlignment="1" applyProtection="1">
      <alignment horizontal="center" vertical="center"/>
      <protection/>
    </xf>
    <xf numFmtId="190" fontId="7" fillId="40" borderId="22" xfId="0" applyNumberFormat="1" applyFont="1" applyFill="1" applyBorder="1" applyAlignment="1">
      <alignment horizontal="center" vertical="center" wrapText="1"/>
    </xf>
    <xf numFmtId="190" fontId="7" fillId="40" borderId="22" xfId="0" applyNumberFormat="1" applyFont="1" applyFill="1" applyBorder="1" applyAlignment="1" applyProtection="1">
      <alignment horizontal="center" vertical="center"/>
      <protection/>
    </xf>
    <xf numFmtId="49" fontId="7" fillId="40" borderId="22" xfId="0" applyNumberFormat="1" applyFont="1" applyFill="1" applyBorder="1" applyAlignment="1" applyProtection="1">
      <alignment vertical="center"/>
      <protection/>
    </xf>
    <xf numFmtId="1" fontId="2" fillId="40" borderId="18" xfId="0" applyNumberFormat="1" applyFont="1" applyFill="1" applyBorder="1" applyAlignment="1">
      <alignment horizontal="center" vertical="center" wrapText="1"/>
    </xf>
    <xf numFmtId="1" fontId="2" fillId="40" borderId="18" xfId="0" applyNumberFormat="1" applyFont="1" applyFill="1" applyBorder="1" applyAlignment="1">
      <alignment horizontal="center" vertical="center"/>
    </xf>
    <xf numFmtId="190" fontId="7" fillId="40" borderId="18" xfId="0" applyNumberFormat="1" applyFont="1" applyFill="1" applyBorder="1" applyAlignment="1">
      <alignment horizontal="center" vertical="center" wrapText="1"/>
    </xf>
    <xf numFmtId="0" fontId="2" fillId="40" borderId="18" xfId="0" applyNumberFormat="1" applyFont="1" applyFill="1" applyBorder="1" applyAlignment="1">
      <alignment horizontal="center" vertical="center" wrapText="1"/>
    </xf>
    <xf numFmtId="49" fontId="2" fillId="40" borderId="18" xfId="0" applyNumberFormat="1" applyFont="1" applyFill="1" applyBorder="1" applyAlignment="1" applyProtection="1">
      <alignment vertical="center"/>
      <protection/>
    </xf>
    <xf numFmtId="49" fontId="2" fillId="40" borderId="19" xfId="0" applyNumberFormat="1" applyFont="1" applyFill="1" applyBorder="1" applyAlignment="1" applyProtection="1">
      <alignment vertical="center"/>
      <protection/>
    </xf>
    <xf numFmtId="49" fontId="2" fillId="40" borderId="12" xfId="0" applyNumberFormat="1" applyFont="1" applyFill="1" applyBorder="1" applyAlignment="1" applyProtection="1">
      <alignment vertical="center"/>
      <protection/>
    </xf>
    <xf numFmtId="0" fontId="2" fillId="40" borderId="26" xfId="0" applyNumberFormat="1" applyFont="1" applyFill="1" applyBorder="1" applyAlignment="1" applyProtection="1">
      <alignment horizontal="center" vertical="center"/>
      <protection/>
    </xf>
    <xf numFmtId="0" fontId="7" fillId="40" borderId="22" xfId="0" applyFont="1" applyFill="1" applyBorder="1" applyAlignment="1">
      <alignment horizontal="center" vertical="center" wrapText="1"/>
    </xf>
    <xf numFmtId="49" fontId="7" fillId="40" borderId="22" xfId="0" applyNumberFormat="1" applyFont="1" applyFill="1" applyBorder="1" applyAlignment="1">
      <alignment horizontal="center" vertical="center" wrapText="1"/>
    </xf>
    <xf numFmtId="49" fontId="7" fillId="40" borderId="22" xfId="0" applyNumberFormat="1" applyFont="1" applyFill="1" applyBorder="1" applyAlignment="1" applyProtection="1">
      <alignment horizontal="center" vertical="center"/>
      <protection/>
    </xf>
    <xf numFmtId="0" fontId="7" fillId="40" borderId="16" xfId="0" applyNumberFormat="1" applyFont="1" applyFill="1" applyBorder="1" applyAlignment="1" applyProtection="1">
      <alignment vertical="center"/>
      <protection/>
    </xf>
    <xf numFmtId="188" fontId="10" fillId="40" borderId="18" xfId="0" applyNumberFormat="1" applyFont="1" applyFill="1" applyBorder="1" applyAlignment="1" applyProtection="1">
      <alignment horizontal="center" vertical="center"/>
      <protection/>
    </xf>
    <xf numFmtId="49" fontId="7" fillId="40" borderId="19" xfId="0" applyNumberFormat="1" applyFont="1" applyFill="1" applyBorder="1" applyAlignment="1" applyProtection="1">
      <alignment vertical="center"/>
      <protection/>
    </xf>
    <xf numFmtId="49" fontId="7" fillId="40" borderId="12" xfId="0" applyNumberFormat="1" applyFont="1" applyFill="1" applyBorder="1" applyAlignment="1" applyProtection="1">
      <alignment vertical="center"/>
      <protection/>
    </xf>
    <xf numFmtId="49" fontId="7" fillId="40" borderId="10" xfId="0" applyNumberFormat="1" applyFont="1" applyFill="1" applyBorder="1" applyAlignment="1" applyProtection="1">
      <alignment vertical="center"/>
      <protection/>
    </xf>
    <xf numFmtId="49" fontId="7" fillId="40" borderId="34" xfId="0" applyNumberFormat="1" applyFont="1" applyFill="1" applyBorder="1" applyAlignment="1" applyProtection="1">
      <alignment vertical="center"/>
      <protection/>
    </xf>
    <xf numFmtId="1" fontId="2" fillId="40" borderId="22" xfId="0" applyNumberFormat="1" applyFont="1" applyFill="1" applyBorder="1" applyAlignment="1">
      <alignment horizontal="center" vertical="center"/>
    </xf>
    <xf numFmtId="1" fontId="7" fillId="40" borderId="22" xfId="0" applyNumberFormat="1" applyFont="1" applyFill="1" applyBorder="1" applyAlignment="1">
      <alignment horizontal="center" vertical="center"/>
    </xf>
    <xf numFmtId="49" fontId="7" fillId="40" borderId="19" xfId="0" applyNumberFormat="1" applyFont="1" applyFill="1" applyBorder="1" applyAlignment="1">
      <alignment horizontal="center" vertical="center" wrapText="1"/>
    </xf>
    <xf numFmtId="49" fontId="7" fillId="40" borderId="12" xfId="0" applyNumberFormat="1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49" fontId="1" fillId="40" borderId="18" xfId="0" applyNumberFormat="1" applyFont="1" applyFill="1" applyBorder="1" applyAlignment="1">
      <alignment horizontal="center" vertical="center" wrapText="1"/>
    </xf>
    <xf numFmtId="188" fontId="1" fillId="40" borderId="19" xfId="0" applyNumberFormat="1" applyFont="1" applyFill="1" applyBorder="1" applyAlignment="1" applyProtection="1">
      <alignment horizontal="center" vertical="center" wrapText="1"/>
      <protection/>
    </xf>
    <xf numFmtId="188" fontId="1" fillId="40" borderId="18" xfId="0" applyNumberFormat="1" applyFont="1" applyFill="1" applyBorder="1" applyAlignment="1" applyProtection="1">
      <alignment horizontal="center" vertical="center" wrapText="1"/>
      <protection/>
    </xf>
    <xf numFmtId="190" fontId="2" fillId="40" borderId="13" xfId="0" applyNumberFormat="1" applyFont="1" applyFill="1" applyBorder="1" applyAlignment="1">
      <alignment horizontal="center" vertical="center" wrapText="1"/>
    </xf>
    <xf numFmtId="188" fontId="10" fillId="40" borderId="12" xfId="0" applyNumberFormat="1" applyFont="1" applyFill="1" applyBorder="1" applyAlignment="1" applyProtection="1">
      <alignment vertical="center"/>
      <protection/>
    </xf>
    <xf numFmtId="1" fontId="7" fillId="40" borderId="33" xfId="0" applyNumberFormat="1" applyFont="1" applyFill="1" applyBorder="1" applyAlignment="1">
      <alignment horizontal="left" vertical="center" wrapText="1"/>
    </xf>
    <xf numFmtId="188" fontId="7" fillId="40" borderId="24" xfId="0" applyNumberFormat="1" applyFont="1" applyFill="1" applyBorder="1" applyAlignment="1" applyProtection="1">
      <alignment horizontal="center" vertical="center"/>
      <protection/>
    </xf>
    <xf numFmtId="188" fontId="7" fillId="40" borderId="20" xfId="0" applyNumberFormat="1" applyFont="1" applyFill="1" applyBorder="1" applyAlignment="1" applyProtection="1">
      <alignment horizontal="center" vertical="center"/>
      <protection/>
    </xf>
    <xf numFmtId="0" fontId="7" fillId="40" borderId="23" xfId="0" applyNumberFormat="1" applyFont="1" applyFill="1" applyBorder="1" applyAlignment="1">
      <alignment horizontal="center" vertical="center" wrapText="1"/>
    </xf>
    <xf numFmtId="188" fontId="7" fillId="40" borderId="10" xfId="0" applyNumberFormat="1" applyFont="1" applyFill="1" applyBorder="1" applyAlignment="1" applyProtection="1">
      <alignment horizontal="center" vertical="center"/>
      <protection/>
    </xf>
    <xf numFmtId="188" fontId="7" fillId="40" borderId="22" xfId="0" applyNumberFormat="1" applyFont="1" applyFill="1" applyBorder="1" applyAlignment="1" applyProtection="1">
      <alignment horizontal="center" vertical="center"/>
      <protection/>
    </xf>
    <xf numFmtId="188" fontId="7" fillId="40" borderId="65" xfId="0" applyNumberFormat="1" applyFont="1" applyFill="1" applyBorder="1" applyAlignment="1" applyProtection="1">
      <alignment horizontal="center" vertical="center"/>
      <protection/>
    </xf>
    <xf numFmtId="188" fontId="7" fillId="40" borderId="29" xfId="0" applyNumberFormat="1" applyFont="1" applyFill="1" applyBorder="1" applyAlignment="1" applyProtection="1">
      <alignment horizontal="center" vertical="center"/>
      <protection/>
    </xf>
    <xf numFmtId="1" fontId="7" fillId="40" borderId="25" xfId="0" applyNumberFormat="1" applyFont="1" applyFill="1" applyBorder="1" applyAlignment="1">
      <alignment horizontal="left" vertical="center" wrapText="1"/>
    </xf>
    <xf numFmtId="188" fontId="7" fillId="40" borderId="19" xfId="0" applyNumberFormat="1" applyFont="1" applyFill="1" applyBorder="1" applyAlignment="1" applyProtection="1">
      <alignment horizontal="center" vertical="center"/>
      <protection/>
    </xf>
    <xf numFmtId="188" fontId="7" fillId="40" borderId="18" xfId="0" applyNumberFormat="1" applyFont="1" applyFill="1" applyBorder="1" applyAlignment="1" applyProtection="1">
      <alignment horizontal="center" vertical="center"/>
      <protection/>
    </xf>
    <xf numFmtId="0" fontId="7" fillId="40" borderId="27" xfId="0" applyNumberFormat="1" applyFont="1" applyFill="1" applyBorder="1" applyAlignment="1" applyProtection="1">
      <alignment horizontal="center" vertical="center"/>
      <protection/>
    </xf>
    <xf numFmtId="49" fontId="7" fillId="40" borderId="19" xfId="0" applyNumberFormat="1" applyFont="1" applyFill="1" applyBorder="1" applyAlignment="1" applyProtection="1">
      <alignment horizontal="center" vertical="center"/>
      <protection/>
    </xf>
    <xf numFmtId="188" fontId="7" fillId="40" borderId="18" xfId="0" applyNumberFormat="1" applyFont="1" applyFill="1" applyBorder="1" applyAlignment="1" applyProtection="1">
      <alignment vertical="center"/>
      <protection/>
    </xf>
    <xf numFmtId="49" fontId="7" fillId="40" borderId="12" xfId="0" applyNumberFormat="1" applyFont="1" applyFill="1" applyBorder="1" applyAlignment="1" applyProtection="1">
      <alignment horizontal="center" vertical="center"/>
      <protection/>
    </xf>
    <xf numFmtId="49" fontId="7" fillId="40" borderId="33" xfId="0" applyNumberFormat="1" applyFont="1" applyFill="1" applyBorder="1" applyAlignment="1">
      <alignment vertical="center" wrapText="1"/>
    </xf>
    <xf numFmtId="49" fontId="7" fillId="40" borderId="46" xfId="0" applyNumberFormat="1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49" fontId="7" fillId="40" borderId="25" xfId="0" applyNumberFormat="1" applyFont="1" applyFill="1" applyBorder="1" applyAlignment="1">
      <alignment horizontal="center" vertical="center" wrapText="1"/>
    </xf>
    <xf numFmtId="1" fontId="7" fillId="40" borderId="16" xfId="0" applyNumberFormat="1" applyFont="1" applyFill="1" applyBorder="1" applyAlignment="1" applyProtection="1">
      <alignment horizontal="center" vertical="center"/>
      <protection/>
    </xf>
    <xf numFmtId="0" fontId="7" fillId="40" borderId="16" xfId="0" applyNumberFormat="1" applyFont="1" applyFill="1" applyBorder="1" applyAlignment="1" applyProtection="1">
      <alignment horizontal="center" vertical="center"/>
      <protection/>
    </xf>
    <xf numFmtId="1" fontId="7" fillId="40" borderId="10" xfId="0" applyNumberFormat="1" applyFont="1" applyFill="1" applyBorder="1" applyAlignment="1">
      <alignment horizontal="center" vertical="center" wrapText="1"/>
    </xf>
    <xf numFmtId="1" fontId="7" fillId="40" borderId="22" xfId="0" applyNumberFormat="1" applyFont="1" applyFill="1" applyBorder="1" applyAlignment="1">
      <alignment horizontal="center" vertical="center" wrapText="1"/>
    </xf>
    <xf numFmtId="1" fontId="7" fillId="40" borderId="23" xfId="0" applyNumberFormat="1" applyFont="1" applyFill="1" applyBorder="1" applyAlignment="1">
      <alignment horizontal="center" vertical="center" wrapText="1"/>
    </xf>
    <xf numFmtId="49" fontId="2" fillId="40" borderId="20" xfId="0" applyNumberFormat="1" applyFont="1" applyFill="1" applyBorder="1" applyAlignment="1" applyProtection="1">
      <alignment horizontal="center" vertical="center"/>
      <protection/>
    </xf>
    <xf numFmtId="49" fontId="2" fillId="40" borderId="22" xfId="0" applyNumberFormat="1" applyFont="1" applyFill="1" applyBorder="1" applyAlignment="1" applyProtection="1">
      <alignment horizontal="center" vertical="center"/>
      <protection/>
    </xf>
    <xf numFmtId="49" fontId="7" fillId="40" borderId="27" xfId="0" applyNumberFormat="1" applyFont="1" applyFill="1" applyBorder="1" applyAlignment="1">
      <alignment horizontal="center" vertical="center"/>
    </xf>
    <xf numFmtId="1" fontId="7" fillId="40" borderId="19" xfId="0" applyNumberFormat="1" applyFont="1" applyFill="1" applyBorder="1" applyAlignment="1" applyProtection="1">
      <alignment horizontal="center" vertical="center"/>
      <protection/>
    </xf>
    <xf numFmtId="49" fontId="2" fillId="40" borderId="17" xfId="0" applyNumberFormat="1" applyFont="1" applyFill="1" applyBorder="1" applyAlignment="1">
      <alignment horizontal="left" vertical="center" wrapText="1"/>
    </xf>
    <xf numFmtId="49" fontId="7" fillId="40" borderId="33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7" fillId="40" borderId="20" xfId="0" applyNumberFormat="1" applyFont="1" applyFill="1" applyBorder="1" applyAlignment="1">
      <alignment horizontal="center" vertical="center" wrapText="1"/>
    </xf>
    <xf numFmtId="1" fontId="14" fillId="40" borderId="22" xfId="0" applyNumberFormat="1" applyFont="1" applyFill="1" applyBorder="1" applyAlignment="1">
      <alignment horizontal="center" vertical="center" wrapText="1"/>
    </xf>
    <xf numFmtId="1" fontId="14" fillId="40" borderId="27" xfId="0" applyNumberFormat="1" applyFont="1" applyFill="1" applyBorder="1" applyAlignment="1">
      <alignment horizontal="center" vertical="center" wrapText="1"/>
    </xf>
    <xf numFmtId="1" fontId="14" fillId="40" borderId="23" xfId="0" applyNumberFormat="1" applyFont="1" applyFill="1" applyBorder="1" applyAlignment="1">
      <alignment horizontal="center" vertical="center" wrapText="1"/>
    </xf>
    <xf numFmtId="1" fontId="7" fillId="40" borderId="19" xfId="0" applyNumberFormat="1" applyFont="1" applyFill="1" applyBorder="1" applyAlignment="1">
      <alignment horizontal="center" vertical="center" wrapText="1"/>
    </xf>
    <xf numFmtId="188" fontId="7" fillId="40" borderId="23" xfId="0" applyNumberFormat="1" applyFont="1" applyFill="1" applyBorder="1" applyAlignment="1" applyProtection="1">
      <alignment vertical="center"/>
      <protection/>
    </xf>
    <xf numFmtId="49" fontId="7" fillId="40" borderId="29" xfId="0" applyNumberFormat="1" applyFont="1" applyFill="1" applyBorder="1" applyAlignment="1">
      <alignment horizontal="center" vertical="center"/>
    </xf>
    <xf numFmtId="49" fontId="2" fillId="40" borderId="16" xfId="0" applyNumberFormat="1" applyFont="1" applyFill="1" applyBorder="1" applyAlignment="1">
      <alignment horizontal="left" vertical="center" wrapText="1"/>
    </xf>
    <xf numFmtId="49" fontId="11" fillId="40" borderId="16" xfId="0" applyNumberFormat="1" applyFont="1" applyFill="1" applyBorder="1" applyAlignment="1" applyProtection="1">
      <alignment horizontal="center" vertical="center"/>
      <protection/>
    </xf>
    <xf numFmtId="49" fontId="2" fillId="40" borderId="16" xfId="0" applyNumberFormat="1" applyFont="1" applyFill="1" applyBorder="1" applyAlignment="1" applyProtection="1">
      <alignment vertical="center"/>
      <protection/>
    </xf>
    <xf numFmtId="0" fontId="2" fillId="40" borderId="25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6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left" vertical="center" wrapText="1"/>
    </xf>
    <xf numFmtId="188" fontId="10" fillId="40" borderId="16" xfId="0" applyNumberFormat="1" applyFont="1" applyFill="1" applyBorder="1" applyAlignment="1" applyProtection="1">
      <alignment vertical="center"/>
      <protection/>
    </xf>
    <xf numFmtId="188" fontId="10" fillId="40" borderId="16" xfId="0" applyNumberFormat="1" applyFont="1" applyFill="1" applyBorder="1" applyAlignment="1" applyProtection="1">
      <alignment horizontal="center" vertical="center"/>
      <protection/>
    </xf>
    <xf numFmtId="0" fontId="1" fillId="40" borderId="17" xfId="0" applyFont="1" applyFill="1" applyBorder="1" applyAlignment="1">
      <alignment horizontal="center" vertical="center" wrapText="1"/>
    </xf>
    <xf numFmtId="190" fontId="2" fillId="40" borderId="15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188" fontId="10" fillId="40" borderId="10" xfId="0" applyNumberFormat="1" applyFont="1" applyFill="1" applyBorder="1" applyAlignment="1" applyProtection="1">
      <alignment vertical="center"/>
      <protection/>
    </xf>
    <xf numFmtId="188" fontId="10" fillId="40" borderId="22" xfId="0" applyNumberFormat="1" applyFont="1" applyFill="1" applyBorder="1" applyAlignment="1" applyProtection="1">
      <alignment vertical="center"/>
      <protection/>
    </xf>
    <xf numFmtId="188" fontId="10" fillId="40" borderId="22" xfId="0" applyNumberFormat="1" applyFont="1" applyFill="1" applyBorder="1" applyAlignment="1" applyProtection="1">
      <alignment horizontal="center" vertical="center"/>
      <protection/>
    </xf>
    <xf numFmtId="188" fontId="10" fillId="40" borderId="0" xfId="0" applyNumberFormat="1" applyFont="1" applyFill="1" applyBorder="1" applyAlignment="1" applyProtection="1">
      <alignment vertical="center"/>
      <protection/>
    </xf>
    <xf numFmtId="188" fontId="10" fillId="40" borderId="0" xfId="0" applyNumberFormat="1" applyFont="1" applyFill="1" applyBorder="1" applyAlignment="1" applyProtection="1">
      <alignment horizontal="center" vertical="center"/>
      <protection/>
    </xf>
    <xf numFmtId="188" fontId="10" fillId="40" borderId="29" xfId="0" applyNumberFormat="1" applyFont="1" applyFill="1" applyBorder="1" applyAlignment="1" applyProtection="1">
      <alignment vertical="center"/>
      <protection/>
    </xf>
    <xf numFmtId="1" fontId="7" fillId="40" borderId="25" xfId="0" applyNumberFormat="1" applyFont="1" applyFill="1" applyBorder="1" applyAlignment="1">
      <alignment horizontal="center" vertical="center" wrapText="1"/>
    </xf>
    <xf numFmtId="1" fontId="7" fillId="40" borderId="15" xfId="0" applyNumberFormat="1" applyFont="1" applyFill="1" applyBorder="1" applyAlignment="1">
      <alignment horizontal="center" vertical="center" wrapText="1"/>
    </xf>
    <xf numFmtId="1" fontId="7" fillId="40" borderId="14" xfId="0" applyNumberFormat="1" applyFont="1" applyFill="1" applyBorder="1" applyAlignment="1">
      <alignment horizontal="center" vertical="center" wrapText="1"/>
    </xf>
    <xf numFmtId="0" fontId="2" fillId="40" borderId="18" xfId="0" applyNumberFormat="1" applyFont="1" applyFill="1" applyBorder="1" applyAlignment="1" applyProtection="1">
      <alignment horizontal="center" vertical="center"/>
      <protection/>
    </xf>
    <xf numFmtId="0" fontId="2" fillId="40" borderId="19" xfId="0" applyNumberFormat="1" applyFont="1" applyFill="1" applyBorder="1" applyAlignment="1" applyProtection="1">
      <alignment horizontal="center" vertical="center"/>
      <protection/>
    </xf>
    <xf numFmtId="0" fontId="2" fillId="40" borderId="12" xfId="0" applyNumberFormat="1" applyFont="1" applyFill="1" applyBorder="1" applyAlignment="1" applyProtection="1">
      <alignment horizontal="center" vertical="center"/>
      <protection/>
    </xf>
    <xf numFmtId="188" fontId="7" fillId="40" borderId="26" xfId="0" applyNumberFormat="1" applyFont="1" applyFill="1" applyBorder="1" applyAlignment="1" applyProtection="1">
      <alignment horizontal="center" vertical="center"/>
      <protection/>
    </xf>
    <xf numFmtId="190" fontId="7" fillId="40" borderId="45" xfId="0" applyNumberFormat="1" applyFont="1" applyFill="1" applyBorder="1" applyAlignment="1">
      <alignment horizontal="center" vertical="center" wrapText="1"/>
    </xf>
    <xf numFmtId="0" fontId="7" fillId="40" borderId="26" xfId="0" applyNumberFormat="1" applyFont="1" applyFill="1" applyBorder="1" applyAlignment="1" applyProtection="1">
      <alignment vertical="center"/>
      <protection/>
    </xf>
    <xf numFmtId="0" fontId="7" fillId="40" borderId="40" xfId="0" applyNumberFormat="1" applyFont="1" applyFill="1" applyBorder="1" applyAlignment="1" applyProtection="1">
      <alignment vertical="center"/>
      <protection/>
    </xf>
    <xf numFmtId="0" fontId="7" fillId="40" borderId="47" xfId="0" applyNumberFormat="1" applyFont="1" applyFill="1" applyBorder="1" applyAlignment="1" applyProtection="1">
      <alignment vertical="center"/>
      <protection/>
    </xf>
    <xf numFmtId="0" fontId="7" fillId="40" borderId="18" xfId="0" applyNumberFormat="1" applyFont="1" applyFill="1" applyBorder="1" applyAlignment="1" applyProtection="1">
      <alignment vertical="center"/>
      <protection/>
    </xf>
    <xf numFmtId="0" fontId="7" fillId="40" borderId="19" xfId="0" applyNumberFormat="1" applyFont="1" applyFill="1" applyBorder="1" applyAlignment="1" applyProtection="1">
      <alignment vertical="center"/>
      <protection/>
    </xf>
    <xf numFmtId="0" fontId="7" fillId="40" borderId="12" xfId="0" applyNumberFormat="1" applyFont="1" applyFill="1" applyBorder="1" applyAlignment="1" applyProtection="1">
      <alignment vertical="center"/>
      <protection/>
    </xf>
    <xf numFmtId="188" fontId="2" fillId="40" borderId="16" xfId="0" applyNumberFormat="1" applyFont="1" applyFill="1" applyBorder="1" applyAlignment="1" applyProtection="1">
      <alignment vertical="center"/>
      <protection/>
    </xf>
    <xf numFmtId="188" fontId="2" fillId="40" borderId="39" xfId="0" applyNumberFormat="1" applyFont="1" applyFill="1" applyBorder="1" applyAlignment="1" applyProtection="1">
      <alignment vertical="center"/>
      <protection/>
    </xf>
    <xf numFmtId="49" fontId="2" fillId="40" borderId="16" xfId="0" applyNumberFormat="1" applyFont="1" applyFill="1" applyBorder="1" applyAlignment="1">
      <alignment horizontal="left" vertical="center" wrapText="1"/>
    </xf>
    <xf numFmtId="49" fontId="2" fillId="40" borderId="16" xfId="0" applyNumberFormat="1" applyFont="1" applyFill="1" applyBorder="1" applyAlignment="1">
      <alignment horizontal="center" vertical="center" wrapText="1"/>
    </xf>
    <xf numFmtId="188" fontId="2" fillId="40" borderId="16" xfId="0" applyNumberFormat="1" applyFont="1" applyFill="1" applyBorder="1" applyAlignment="1" applyProtection="1">
      <alignment horizontal="center" vertical="center" wrapText="1"/>
      <protection/>
    </xf>
    <xf numFmtId="190" fontId="7" fillId="40" borderId="16" xfId="0" applyNumberFormat="1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/>
    </xf>
    <xf numFmtId="223" fontId="2" fillId="40" borderId="16" xfId="0" applyNumberFormat="1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2" xfId="0" applyNumberFormat="1" applyFont="1" applyFill="1" applyBorder="1" applyAlignment="1">
      <alignment horizontal="left" vertical="center" wrapText="1"/>
    </xf>
    <xf numFmtId="49" fontId="2" fillId="40" borderId="22" xfId="0" applyNumberFormat="1" applyFont="1" applyFill="1" applyBorder="1" applyAlignment="1">
      <alignment horizontal="center" vertical="center" wrapText="1"/>
    </xf>
    <xf numFmtId="188" fontId="2" fillId="40" borderId="22" xfId="0" applyNumberFormat="1" applyFont="1" applyFill="1" applyBorder="1" applyAlignment="1" applyProtection="1">
      <alignment horizontal="center" vertical="center" wrapText="1"/>
      <protection/>
    </xf>
    <xf numFmtId="0" fontId="2" fillId="40" borderId="22" xfId="0" applyFont="1" applyFill="1" applyBorder="1" applyAlignment="1">
      <alignment horizontal="center" vertical="center"/>
    </xf>
    <xf numFmtId="0" fontId="2" fillId="40" borderId="38" xfId="0" applyFont="1" applyFill="1" applyBorder="1" applyAlignment="1">
      <alignment horizontal="center" vertical="center" wrapText="1"/>
    </xf>
    <xf numFmtId="0" fontId="2" fillId="40" borderId="67" xfId="0" applyFont="1" applyFill="1" applyBorder="1" applyAlignment="1">
      <alignment horizontal="center" vertical="center" wrapText="1"/>
    </xf>
    <xf numFmtId="223" fontId="2" fillId="40" borderId="22" xfId="0" applyNumberFormat="1" applyFont="1" applyFill="1" applyBorder="1" applyAlignment="1">
      <alignment horizontal="center" vertical="center" wrapText="1"/>
    </xf>
    <xf numFmtId="0" fontId="2" fillId="40" borderId="27" xfId="0" applyFont="1" applyFill="1" applyBorder="1" applyAlignment="1">
      <alignment horizontal="center" vertical="center" wrapText="1"/>
    </xf>
    <xf numFmtId="188" fontId="2" fillId="40" borderId="22" xfId="0" applyNumberFormat="1" applyFont="1" applyFill="1" applyBorder="1" applyAlignment="1" applyProtection="1">
      <alignment vertical="center"/>
      <protection/>
    </xf>
    <xf numFmtId="188" fontId="2" fillId="40" borderId="68" xfId="0" applyNumberFormat="1" applyFont="1" applyFill="1" applyBorder="1" applyAlignment="1" applyProtection="1">
      <alignment vertical="center"/>
      <protection/>
    </xf>
    <xf numFmtId="190" fontId="7" fillId="40" borderId="42" xfId="0" applyNumberFormat="1" applyFont="1" applyFill="1" applyBorder="1" applyAlignment="1">
      <alignment horizontal="center" vertical="center" wrapText="1"/>
    </xf>
    <xf numFmtId="188" fontId="10" fillId="40" borderId="23" xfId="0" applyNumberFormat="1" applyFont="1" applyFill="1" applyBorder="1" applyAlignment="1" applyProtection="1">
      <alignment horizontal="center" vertical="center"/>
      <protection/>
    </xf>
    <xf numFmtId="188" fontId="10" fillId="40" borderId="26" xfId="0" applyNumberFormat="1" applyFont="1" applyFill="1" applyBorder="1" applyAlignment="1" applyProtection="1">
      <alignment vertical="center"/>
      <protection/>
    </xf>
    <xf numFmtId="0" fontId="7" fillId="40" borderId="13" xfId="0" applyFont="1" applyFill="1" applyBorder="1" applyAlignment="1">
      <alignment horizontal="center" vertical="center" wrapText="1"/>
    </xf>
    <xf numFmtId="0" fontId="1" fillId="40" borderId="32" xfId="0" applyFont="1" applyFill="1" applyBorder="1" applyAlignment="1">
      <alignment horizontal="center" vertical="center" wrapText="1"/>
    </xf>
    <xf numFmtId="49" fontId="1" fillId="40" borderId="32" xfId="0" applyNumberFormat="1" applyFont="1" applyFill="1" applyBorder="1" applyAlignment="1">
      <alignment horizontal="center" vertical="center" wrapText="1"/>
    </xf>
    <xf numFmtId="188" fontId="1" fillId="40" borderId="32" xfId="0" applyNumberFormat="1" applyFont="1" applyFill="1" applyBorder="1" applyAlignment="1" applyProtection="1">
      <alignment horizontal="center" vertical="center" wrapText="1"/>
      <protection/>
    </xf>
    <xf numFmtId="1" fontId="2" fillId="40" borderId="32" xfId="0" applyNumberFormat="1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7" fillId="40" borderId="40" xfId="0" applyFont="1" applyFill="1" applyBorder="1" applyAlignment="1">
      <alignment horizontal="center" vertical="center" wrapText="1"/>
    </xf>
    <xf numFmtId="1" fontId="2" fillId="40" borderId="45" xfId="0" applyNumberFormat="1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188" fontId="10" fillId="40" borderId="47" xfId="0" applyNumberFormat="1" applyFont="1" applyFill="1" applyBorder="1" applyAlignment="1" applyProtection="1">
      <alignment vertical="center"/>
      <protection/>
    </xf>
    <xf numFmtId="0" fontId="7" fillId="40" borderId="14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center" vertical="center" wrapText="1"/>
    </xf>
    <xf numFmtId="0" fontId="2" fillId="40" borderId="0" xfId="0" applyNumberFormat="1" applyFont="1" applyFill="1" applyBorder="1" applyAlignment="1" applyProtection="1">
      <alignment horizontal="center" vertical="center"/>
      <protection/>
    </xf>
    <xf numFmtId="188" fontId="10" fillId="40" borderId="0" xfId="0" applyNumberFormat="1" applyFont="1" applyFill="1" applyBorder="1" applyAlignment="1" applyProtection="1">
      <alignment horizontal="center" vertical="center" wrapText="1"/>
      <protection/>
    </xf>
    <xf numFmtId="0" fontId="10" fillId="40" borderId="0" xfId="0" applyNumberFormat="1" applyFont="1" applyFill="1" applyBorder="1" applyAlignment="1" applyProtection="1">
      <alignment horizontal="center" vertical="center" wrapText="1"/>
      <protection/>
    </xf>
    <xf numFmtId="188" fontId="10" fillId="40" borderId="16" xfId="0" applyNumberFormat="1" applyFont="1" applyFill="1" applyBorder="1" applyAlignment="1" applyProtection="1">
      <alignment horizontal="center" vertical="center"/>
      <protection/>
    </xf>
    <xf numFmtId="0" fontId="8" fillId="40" borderId="0" xfId="0" applyFont="1" applyFill="1" applyBorder="1" applyAlignment="1">
      <alignment horizontal="center" vertical="center" wrapText="1"/>
    </xf>
    <xf numFmtId="226" fontId="2" fillId="40" borderId="0" xfId="0" applyNumberFormat="1" applyFont="1" applyFill="1" applyBorder="1" applyAlignment="1" applyProtection="1">
      <alignment vertical="center"/>
      <protection/>
    </xf>
    <xf numFmtId="0" fontId="2" fillId="40" borderId="0" xfId="0" applyFont="1" applyFill="1" applyBorder="1" applyAlignment="1">
      <alignment horizontal="left" vertical="center" wrapText="1"/>
    </xf>
    <xf numFmtId="190" fontId="2" fillId="40" borderId="45" xfId="0" applyNumberFormat="1" applyFont="1" applyFill="1" applyBorder="1" applyAlignment="1">
      <alignment horizontal="center" vertical="center" wrapText="1"/>
    </xf>
    <xf numFmtId="190" fontId="2" fillId="40" borderId="16" xfId="0" applyNumberFormat="1" applyFont="1" applyFill="1" applyBorder="1" applyAlignment="1">
      <alignment horizontal="center" vertical="center" wrapText="1"/>
    </xf>
    <xf numFmtId="190" fontId="2" fillId="40" borderId="44" xfId="0" applyNumberFormat="1" applyFont="1" applyFill="1" applyBorder="1" applyAlignment="1">
      <alignment horizontal="center" vertical="center" wrapText="1"/>
    </xf>
    <xf numFmtId="190" fontId="16" fillId="40" borderId="41" xfId="0" applyNumberFormat="1" applyFont="1" applyFill="1" applyBorder="1" applyAlignment="1">
      <alignment horizontal="center" vertical="center" wrapText="1"/>
    </xf>
    <xf numFmtId="190" fontId="16" fillId="40" borderId="42" xfId="0" applyNumberFormat="1" applyFont="1" applyFill="1" applyBorder="1" applyAlignment="1">
      <alignment horizontal="center" vertical="center" wrapText="1"/>
    </xf>
    <xf numFmtId="190" fontId="16" fillId="40" borderId="22" xfId="0" applyNumberFormat="1" applyFont="1" applyFill="1" applyBorder="1" applyAlignment="1">
      <alignment horizontal="center" vertical="center" wrapText="1"/>
    </xf>
    <xf numFmtId="190" fontId="16" fillId="40" borderId="44" xfId="0" applyNumberFormat="1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0" fontId="7" fillId="40" borderId="24" xfId="0" applyNumberFormat="1" applyFont="1" applyFill="1" applyBorder="1" applyAlignment="1" applyProtection="1">
      <alignment horizontal="center" vertical="center"/>
      <protection/>
    </xf>
    <xf numFmtId="0" fontId="7" fillId="40" borderId="20" xfId="0" applyNumberFormat="1" applyFont="1" applyFill="1" applyBorder="1" applyAlignment="1" applyProtection="1">
      <alignment horizontal="center" vertical="center"/>
      <protection/>
    </xf>
    <xf numFmtId="49" fontId="7" fillId="40" borderId="22" xfId="0" applyNumberFormat="1" applyFont="1" applyFill="1" applyBorder="1" applyAlignment="1">
      <alignment horizontal="center" vertical="center" wrapText="1"/>
    </xf>
    <xf numFmtId="0" fontId="7" fillId="40" borderId="22" xfId="0" applyNumberFormat="1" applyFont="1" applyFill="1" applyBorder="1" applyAlignment="1" applyProtection="1">
      <alignment horizontal="center" vertical="center"/>
      <protection/>
    </xf>
    <xf numFmtId="49" fontId="2" fillId="40" borderId="63" xfId="0" applyNumberFormat="1" applyFont="1" applyFill="1" applyBorder="1" applyAlignment="1">
      <alignment horizontal="right" vertical="center" wrapText="1"/>
    </xf>
    <xf numFmtId="0" fontId="11" fillId="40" borderId="23" xfId="0" applyNumberFormat="1" applyFont="1" applyFill="1" applyBorder="1" applyAlignment="1" applyProtection="1">
      <alignment horizontal="center" vertical="center"/>
      <protection/>
    </xf>
    <xf numFmtId="1" fontId="7" fillId="40" borderId="23" xfId="0" applyNumberFormat="1" applyFont="1" applyFill="1" applyBorder="1" applyAlignment="1" applyProtection="1">
      <alignment horizontal="center" vertical="center"/>
      <protection/>
    </xf>
    <xf numFmtId="188" fontId="10" fillId="40" borderId="26" xfId="0" applyNumberFormat="1" applyFont="1" applyFill="1" applyBorder="1" applyAlignment="1" applyProtection="1">
      <alignment horizontal="center" vertical="center"/>
      <protection/>
    </xf>
    <xf numFmtId="188" fontId="10" fillId="40" borderId="34" xfId="0" applyNumberFormat="1" applyFont="1" applyFill="1" applyBorder="1" applyAlignment="1" applyProtection="1">
      <alignment vertical="center"/>
      <protection/>
    </xf>
    <xf numFmtId="1" fontId="14" fillId="0" borderId="16" xfId="0" applyNumberFormat="1" applyFont="1" applyFill="1" applyBorder="1" applyAlignment="1" applyProtection="1">
      <alignment horizontal="center" vertical="center"/>
      <protection/>
    </xf>
    <xf numFmtId="188" fontId="10" fillId="0" borderId="16" xfId="0" applyNumberFormat="1" applyFont="1" applyFill="1" applyBorder="1" applyAlignment="1" applyProtection="1">
      <alignment vertical="center"/>
      <protection/>
    </xf>
    <xf numFmtId="190" fontId="7" fillId="0" borderId="16" xfId="0" applyNumberFormat="1" applyFont="1" applyFill="1" applyBorder="1" applyAlignment="1" applyProtection="1">
      <alignment horizontal="center" vertical="center"/>
      <protection/>
    </xf>
    <xf numFmtId="188" fontId="10" fillId="36" borderId="16" xfId="0" applyNumberFormat="1" applyFont="1" applyFill="1" applyBorder="1" applyAlignment="1" applyProtection="1">
      <alignment vertical="center"/>
      <protection/>
    </xf>
    <xf numFmtId="188" fontId="2" fillId="40" borderId="16" xfId="0" applyNumberFormat="1" applyFont="1" applyFill="1" applyBorder="1" applyAlignment="1" applyProtection="1">
      <alignment horizontal="center" vertical="center" wrapText="1"/>
      <protection/>
    </xf>
    <xf numFmtId="0" fontId="2" fillId="40" borderId="15" xfId="0" applyFont="1" applyFill="1" applyBorder="1" applyAlignment="1">
      <alignment horizontal="center" vertical="center" wrapText="1"/>
    </xf>
    <xf numFmtId="188" fontId="10" fillId="40" borderId="16" xfId="0" applyNumberFormat="1" applyFont="1" applyFill="1" applyBorder="1" applyAlignment="1" applyProtection="1">
      <alignment horizontal="center" vertical="center"/>
      <protection/>
    </xf>
    <xf numFmtId="0" fontId="15" fillId="40" borderId="36" xfId="0" applyNumberFormat="1" applyFont="1" applyFill="1" applyBorder="1" applyAlignment="1" applyProtection="1">
      <alignment horizontal="center" vertical="center"/>
      <protection/>
    </xf>
    <xf numFmtId="49" fontId="15" fillId="40" borderId="26" xfId="0" applyNumberFormat="1" applyFont="1" applyFill="1" applyBorder="1" applyAlignment="1" applyProtection="1">
      <alignment horizontal="center" vertical="center" wrapText="1"/>
      <protection/>
    </xf>
    <xf numFmtId="188" fontId="15" fillId="40" borderId="26" xfId="0" applyNumberFormat="1" applyFont="1" applyFill="1" applyBorder="1" applyAlignment="1" applyProtection="1">
      <alignment horizontal="center" vertical="center"/>
      <protection/>
    </xf>
    <xf numFmtId="189" fontId="2" fillId="40" borderId="70" xfId="0" applyNumberFormat="1" applyFont="1" applyFill="1" applyBorder="1" applyAlignment="1" applyProtection="1">
      <alignment horizontal="center" vertical="center"/>
      <protection/>
    </xf>
    <xf numFmtId="189" fontId="16" fillId="40" borderId="17" xfId="0" applyNumberFormat="1" applyFont="1" applyFill="1" applyBorder="1" applyAlignment="1" applyProtection="1">
      <alignment horizontal="center" vertical="center" textRotation="90"/>
      <protection/>
    </xf>
    <xf numFmtId="189" fontId="2" fillId="40" borderId="76" xfId="0" applyNumberFormat="1" applyFont="1" applyFill="1" applyBorder="1" applyAlignment="1" applyProtection="1">
      <alignment horizontal="center" vertical="center"/>
      <protection/>
    </xf>
    <xf numFmtId="189" fontId="16" fillId="31" borderId="17" xfId="0" applyNumberFormat="1" applyFont="1" applyFill="1" applyBorder="1" applyAlignment="1" applyProtection="1">
      <alignment horizontal="center" vertical="center" textRotation="90"/>
      <protection/>
    </xf>
    <xf numFmtId="188" fontId="15" fillId="31" borderId="36" xfId="0" applyNumberFormat="1" applyFont="1" applyFill="1" applyBorder="1" applyAlignment="1" applyProtection="1">
      <alignment horizontal="center" vertical="center"/>
      <protection/>
    </xf>
    <xf numFmtId="2" fontId="7" fillId="31" borderId="32" xfId="0" applyNumberFormat="1" applyFont="1" applyFill="1" applyBorder="1" applyAlignment="1">
      <alignment horizontal="center" vertical="center" wrapText="1"/>
    </xf>
    <xf numFmtId="2" fontId="7" fillId="31" borderId="20" xfId="0" applyNumberFormat="1" applyFont="1" applyFill="1" applyBorder="1" applyAlignment="1">
      <alignment horizontal="center" vertical="center" wrapText="1"/>
    </xf>
    <xf numFmtId="2" fontId="7" fillId="31" borderId="20" xfId="0" applyNumberFormat="1" applyFont="1" applyFill="1" applyBorder="1" applyAlignment="1">
      <alignment horizontal="center" vertical="center" wrapText="1"/>
    </xf>
    <xf numFmtId="2" fontId="7" fillId="31" borderId="26" xfId="0" applyNumberFormat="1" applyFont="1" applyFill="1" applyBorder="1" applyAlignment="1">
      <alignment horizontal="center" vertical="center" wrapText="1"/>
    </xf>
    <xf numFmtId="190" fontId="7" fillId="31" borderId="18" xfId="0" applyNumberFormat="1" applyFont="1" applyFill="1" applyBorder="1" applyAlignment="1">
      <alignment horizontal="center" vertical="center" wrapText="1"/>
    </xf>
    <xf numFmtId="2" fontId="10" fillId="31" borderId="23" xfId="0" applyNumberFormat="1" applyFont="1" applyFill="1" applyBorder="1" applyAlignment="1" applyProtection="1">
      <alignment vertical="center"/>
      <protection/>
    </xf>
    <xf numFmtId="2" fontId="10" fillId="31" borderId="18" xfId="0" applyNumberFormat="1" applyFont="1" applyFill="1" applyBorder="1" applyAlignment="1" applyProtection="1">
      <alignment vertical="center"/>
      <protection/>
    </xf>
    <xf numFmtId="190" fontId="7" fillId="31" borderId="10" xfId="0" applyNumberFormat="1" applyFont="1" applyFill="1" applyBorder="1" applyAlignment="1">
      <alignment horizontal="center" vertical="center" wrapText="1"/>
    </xf>
    <xf numFmtId="190" fontId="7" fillId="31" borderId="22" xfId="0" applyNumberFormat="1" applyFont="1" applyFill="1" applyBorder="1" applyAlignment="1">
      <alignment horizontal="center" vertical="center" wrapText="1"/>
    </xf>
    <xf numFmtId="188" fontId="10" fillId="31" borderId="26" xfId="0" applyNumberFormat="1" applyFont="1" applyFill="1" applyBorder="1" applyAlignment="1" applyProtection="1">
      <alignment vertical="center"/>
      <protection/>
    </xf>
    <xf numFmtId="188" fontId="10" fillId="31" borderId="39" xfId="0" applyNumberFormat="1" applyFont="1" applyFill="1" applyBorder="1" applyAlignment="1" applyProtection="1">
      <alignment vertical="center"/>
      <protection/>
    </xf>
    <xf numFmtId="190" fontId="7" fillId="31" borderId="13" xfId="0" applyNumberFormat="1" applyFont="1" applyFill="1" applyBorder="1" applyAlignment="1">
      <alignment horizontal="center" vertical="center" wrapText="1"/>
    </xf>
    <xf numFmtId="1" fontId="7" fillId="31" borderId="14" xfId="0" applyNumberFormat="1" applyFont="1" applyFill="1" applyBorder="1" applyAlignment="1">
      <alignment horizontal="center" vertical="center" wrapText="1"/>
    </xf>
    <xf numFmtId="223" fontId="2" fillId="31" borderId="16" xfId="0" applyNumberFormat="1" applyFont="1" applyFill="1" applyBorder="1" applyAlignment="1">
      <alignment horizontal="center" vertical="center" wrapText="1"/>
    </xf>
    <xf numFmtId="223" fontId="2" fillId="31" borderId="22" xfId="0" applyNumberFormat="1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 vertical="center" wrapText="1"/>
    </xf>
    <xf numFmtId="190" fontId="7" fillId="31" borderId="20" xfId="0" applyNumberFormat="1" applyFont="1" applyFill="1" applyBorder="1" applyAlignment="1">
      <alignment horizontal="center" vertical="center" wrapText="1"/>
    </xf>
    <xf numFmtId="0" fontId="1" fillId="31" borderId="18" xfId="0" applyNumberFormat="1" applyFont="1" applyFill="1" applyBorder="1" applyAlignment="1">
      <alignment horizontal="center" vertical="center" wrapText="1"/>
    </xf>
    <xf numFmtId="188" fontId="15" fillId="31" borderId="45" xfId="0" applyNumberFormat="1" applyFont="1" applyFill="1" applyBorder="1" applyAlignment="1" applyProtection="1">
      <alignment horizontal="center" vertical="center"/>
      <protection/>
    </xf>
    <xf numFmtId="188" fontId="2" fillId="31" borderId="38" xfId="0" applyNumberFormat="1" applyFont="1" applyFill="1" applyBorder="1" applyAlignment="1" applyProtection="1">
      <alignment vertical="center"/>
      <protection/>
    </xf>
    <xf numFmtId="188" fontId="2" fillId="31" borderId="67" xfId="0" applyNumberFormat="1" applyFont="1" applyFill="1" applyBorder="1" applyAlignment="1" applyProtection="1">
      <alignment vertical="center"/>
      <protection/>
    </xf>
    <xf numFmtId="49" fontId="7" fillId="31" borderId="17" xfId="0" applyNumberFormat="1" applyFont="1" applyFill="1" applyBorder="1" applyAlignment="1">
      <alignment horizontal="center" vertical="center" wrapText="1"/>
    </xf>
    <xf numFmtId="49" fontId="7" fillId="31" borderId="17" xfId="0" applyNumberFormat="1" applyFont="1" applyFill="1" applyBorder="1" applyAlignment="1">
      <alignment vertical="center" wrapText="1"/>
    </xf>
    <xf numFmtId="0" fontId="7" fillId="31" borderId="18" xfId="0" applyNumberFormat="1" applyFont="1" applyFill="1" applyBorder="1" applyAlignment="1">
      <alignment horizontal="center" vertical="center"/>
    </xf>
    <xf numFmtId="0" fontId="7" fillId="31" borderId="19" xfId="0" applyNumberFormat="1" applyFont="1" applyFill="1" applyBorder="1" applyAlignment="1" applyProtection="1">
      <alignment horizontal="center" vertical="center"/>
      <protection/>
    </xf>
    <xf numFmtId="0" fontId="2" fillId="31" borderId="13" xfId="0" applyFont="1" applyFill="1" applyBorder="1" applyAlignment="1">
      <alignment horizontal="center" vertical="center" wrapText="1"/>
    </xf>
    <xf numFmtId="1" fontId="7" fillId="31" borderId="18" xfId="0" applyNumberFormat="1" applyFont="1" applyFill="1" applyBorder="1" applyAlignment="1">
      <alignment horizontal="center" vertical="center"/>
    </xf>
    <xf numFmtId="1" fontId="7" fillId="31" borderId="18" xfId="0" applyNumberFormat="1" applyFont="1" applyFill="1" applyBorder="1" applyAlignment="1">
      <alignment horizontal="center" vertical="center" wrapText="1"/>
    </xf>
    <xf numFmtId="49" fontId="7" fillId="31" borderId="12" xfId="0" applyNumberFormat="1" applyFont="1" applyFill="1" applyBorder="1" applyAlignment="1" applyProtection="1">
      <alignment horizontal="center" vertical="center"/>
      <protection/>
    </xf>
    <xf numFmtId="49" fontId="7" fillId="31" borderId="36" xfId="0" applyNumberFormat="1" applyFont="1" applyFill="1" applyBorder="1" applyAlignment="1">
      <alignment horizontal="center" vertical="center" wrapText="1"/>
    </xf>
    <xf numFmtId="0" fontId="2" fillId="0" borderId="0" xfId="54" applyFont="1" applyAlignment="1">
      <alignment horizontal="center" vertical="center"/>
      <protection/>
    </xf>
    <xf numFmtId="49" fontId="14" fillId="40" borderId="16" xfId="0" applyNumberFormat="1" applyFont="1" applyFill="1" applyBorder="1" applyAlignment="1">
      <alignment vertical="center" wrapText="1"/>
    </xf>
    <xf numFmtId="190" fontId="2" fillId="40" borderId="27" xfId="0" applyNumberFormat="1" applyFont="1" applyFill="1" applyBorder="1" applyAlignment="1">
      <alignment horizontal="center" vertical="center" wrapText="1"/>
    </xf>
    <xf numFmtId="49" fontId="7" fillId="40" borderId="36" xfId="0" applyNumberFormat="1" applyFont="1" applyFill="1" applyBorder="1" applyAlignment="1">
      <alignment vertical="center" wrapText="1"/>
    </xf>
    <xf numFmtId="49" fontId="6" fillId="40" borderId="16" xfId="0" applyNumberFormat="1" applyFont="1" applyFill="1" applyBorder="1" applyAlignment="1">
      <alignment horizontal="center" vertical="center" wrapText="1"/>
    </xf>
    <xf numFmtId="49" fontId="8" fillId="40" borderId="16" xfId="0" applyNumberFormat="1" applyFont="1" applyFill="1" applyBorder="1" applyAlignment="1">
      <alignment vertical="center" wrapText="1"/>
    </xf>
    <xf numFmtId="0" fontId="12" fillId="40" borderId="16" xfId="0" applyNumberFormat="1" applyFont="1" applyFill="1" applyBorder="1" applyAlignment="1">
      <alignment horizontal="center" vertical="center"/>
    </xf>
    <xf numFmtId="49" fontId="12" fillId="40" borderId="16" xfId="0" applyNumberFormat="1" applyFont="1" applyFill="1" applyBorder="1" applyAlignment="1">
      <alignment horizontal="center" vertical="center"/>
    </xf>
    <xf numFmtId="0" fontId="12" fillId="40" borderId="16" xfId="0" applyNumberFormat="1" applyFont="1" applyFill="1" applyBorder="1" applyAlignment="1" applyProtection="1">
      <alignment horizontal="center" vertical="center"/>
      <protection/>
    </xf>
    <xf numFmtId="0" fontId="1" fillId="40" borderId="16" xfId="0" applyNumberFormat="1" applyFont="1" applyFill="1" applyBorder="1" applyAlignment="1">
      <alignment horizontal="center" vertical="center"/>
    </xf>
    <xf numFmtId="0" fontId="1" fillId="40" borderId="16" xfId="0" applyNumberFormat="1" applyFont="1" applyFill="1" applyBorder="1" applyAlignment="1" applyProtection="1">
      <alignment horizontal="center" vertical="center"/>
      <protection/>
    </xf>
    <xf numFmtId="1" fontId="1" fillId="40" borderId="16" xfId="0" applyNumberFormat="1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 wrapText="1"/>
    </xf>
    <xf numFmtId="0" fontId="12" fillId="40" borderId="22" xfId="0" applyNumberFormat="1" applyFont="1" applyFill="1" applyBorder="1" applyAlignment="1">
      <alignment horizontal="center" vertical="center"/>
    </xf>
    <xf numFmtId="49" fontId="12" fillId="40" borderId="22" xfId="0" applyNumberFormat="1" applyFont="1" applyFill="1" applyBorder="1" applyAlignment="1">
      <alignment horizontal="center" vertical="center"/>
    </xf>
    <xf numFmtId="0" fontId="12" fillId="40" borderId="22" xfId="0" applyNumberFormat="1" applyFont="1" applyFill="1" applyBorder="1" applyAlignment="1" applyProtection="1">
      <alignment horizontal="center" vertical="center"/>
      <protection/>
    </xf>
    <xf numFmtId="49" fontId="2" fillId="40" borderId="22" xfId="0" applyNumberFormat="1" applyFont="1" applyFill="1" applyBorder="1" applyAlignment="1" applyProtection="1">
      <alignment vertical="center"/>
      <protection/>
    </xf>
    <xf numFmtId="190" fontId="2" fillId="40" borderId="20" xfId="0" applyNumberFormat="1" applyFont="1" applyFill="1" applyBorder="1" applyAlignment="1">
      <alignment horizontal="center" vertical="center" wrapText="1"/>
    </xf>
    <xf numFmtId="49" fontId="6" fillId="40" borderId="17" xfId="0" applyNumberFormat="1" applyFont="1" applyFill="1" applyBorder="1" applyAlignment="1">
      <alignment horizontal="center" vertical="center" wrapText="1"/>
    </xf>
    <xf numFmtId="190" fontId="1" fillId="40" borderId="22" xfId="0" applyNumberFormat="1" applyFont="1" applyFill="1" applyBorder="1" applyAlignment="1">
      <alignment horizontal="center" vertical="center" wrapText="1"/>
    </xf>
    <xf numFmtId="49" fontId="6" fillId="40" borderId="107" xfId="0" applyNumberFormat="1" applyFont="1" applyFill="1" applyBorder="1" applyAlignment="1">
      <alignment horizontal="center" vertical="center" wrapText="1"/>
    </xf>
    <xf numFmtId="49" fontId="7" fillId="40" borderId="10" xfId="0" applyNumberFormat="1" applyFont="1" applyFill="1" applyBorder="1" applyAlignment="1">
      <alignment horizontal="center" vertical="center"/>
    </xf>
    <xf numFmtId="49" fontId="11" fillId="40" borderId="18" xfId="0" applyNumberFormat="1" applyFont="1" applyFill="1" applyBorder="1" applyAlignment="1" applyProtection="1">
      <alignment horizontal="center" vertical="center"/>
      <protection/>
    </xf>
    <xf numFmtId="1" fontId="7" fillId="40" borderId="20" xfId="0" applyNumberFormat="1" applyFont="1" applyFill="1" applyBorder="1" applyAlignment="1" applyProtection="1">
      <alignment horizontal="center" vertical="center"/>
      <protection/>
    </xf>
    <xf numFmtId="0" fontId="7" fillId="40" borderId="17" xfId="0" applyFont="1" applyFill="1" applyBorder="1" applyAlignment="1">
      <alignment horizontal="center" vertical="center" wrapText="1"/>
    </xf>
    <xf numFmtId="190" fontId="2" fillId="40" borderId="18" xfId="0" applyNumberFormat="1" applyFont="1" applyFill="1" applyBorder="1" applyAlignment="1">
      <alignment horizontal="center" vertical="center" wrapText="1"/>
    </xf>
    <xf numFmtId="1" fontId="7" fillId="31" borderId="22" xfId="0" applyNumberFormat="1" applyFont="1" applyFill="1" applyBorder="1" applyAlignment="1" applyProtection="1">
      <alignment horizontal="center" vertical="center"/>
      <protection/>
    </xf>
    <xf numFmtId="1" fontId="7" fillId="40" borderId="22" xfId="0" applyNumberFormat="1" applyFont="1" applyFill="1" applyBorder="1" applyAlignment="1" applyProtection="1">
      <alignment horizontal="center" vertical="center"/>
      <protection/>
    </xf>
    <xf numFmtId="1" fontId="7" fillId="31" borderId="20" xfId="0" applyNumberFormat="1" applyFont="1" applyFill="1" applyBorder="1" applyAlignment="1" applyProtection="1">
      <alignment horizontal="center" vertical="center"/>
      <protection/>
    </xf>
    <xf numFmtId="49" fontId="7" fillId="40" borderId="18" xfId="0" applyNumberFormat="1" applyFont="1" applyFill="1" applyBorder="1" applyAlignment="1">
      <alignment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7" fillId="40" borderId="10" xfId="0" applyNumberFormat="1" applyFont="1" applyFill="1" applyBorder="1" applyAlignment="1">
      <alignment horizontal="center" vertical="center" wrapText="1"/>
    </xf>
    <xf numFmtId="0" fontId="1" fillId="40" borderId="26" xfId="0" applyFont="1" applyFill="1" applyBorder="1" applyAlignment="1">
      <alignment horizontal="center" vertical="center" wrapText="1"/>
    </xf>
    <xf numFmtId="49" fontId="1" fillId="40" borderId="26" xfId="0" applyNumberFormat="1" applyFont="1" applyFill="1" applyBorder="1" applyAlignment="1">
      <alignment horizontal="center" vertical="center" wrapText="1"/>
    </xf>
    <xf numFmtId="188" fontId="1" fillId="40" borderId="40" xfId="0" applyNumberFormat="1" applyFont="1" applyFill="1" applyBorder="1" applyAlignment="1" applyProtection="1">
      <alignment horizontal="center" vertical="center" wrapText="1"/>
      <protection/>
    </xf>
    <xf numFmtId="188" fontId="1" fillId="40" borderId="26" xfId="0" applyNumberFormat="1" applyFont="1" applyFill="1" applyBorder="1" applyAlignment="1" applyProtection="1">
      <alignment horizontal="center" vertical="center" wrapText="1"/>
      <protection/>
    </xf>
    <xf numFmtId="190" fontId="2" fillId="40" borderId="43" xfId="0" applyNumberFormat="1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190" fontId="12" fillId="40" borderId="16" xfId="0" applyNumberFormat="1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center" vertical="center" wrapText="1"/>
    </xf>
    <xf numFmtId="0" fontId="2" fillId="31" borderId="16" xfId="0" applyNumberFormat="1" applyFont="1" applyFill="1" applyBorder="1" applyAlignment="1">
      <alignment horizontal="center" vertical="center" wrapText="1"/>
    </xf>
    <xf numFmtId="0" fontId="2" fillId="40" borderId="16" xfId="0" applyNumberFormat="1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49" fontId="7" fillId="40" borderId="22" xfId="0" applyNumberFormat="1" applyFont="1" applyFill="1" applyBorder="1" applyAlignment="1">
      <alignment horizontal="center" vertical="center"/>
    </xf>
    <xf numFmtId="1" fontId="7" fillId="40" borderId="22" xfId="0" applyNumberFormat="1" applyFont="1" applyFill="1" applyBorder="1" applyAlignment="1">
      <alignment horizontal="center" vertical="center"/>
    </xf>
    <xf numFmtId="0" fontId="7" fillId="40" borderId="22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49" fontId="2" fillId="40" borderId="18" xfId="0" applyNumberFormat="1" applyFont="1" applyFill="1" applyBorder="1" applyAlignment="1">
      <alignment horizontal="center" vertical="center" wrapText="1"/>
    </xf>
    <xf numFmtId="49" fontId="2" fillId="31" borderId="18" xfId="0" applyNumberFormat="1" applyFont="1" applyFill="1" applyBorder="1" applyAlignment="1">
      <alignment horizontal="center" vertical="center" wrapText="1"/>
    </xf>
    <xf numFmtId="16" fontId="7" fillId="40" borderId="18" xfId="0" applyNumberFormat="1" applyFont="1" applyFill="1" applyBorder="1" applyAlignment="1">
      <alignment horizontal="center" vertical="center"/>
    </xf>
    <xf numFmtId="49" fontId="7" fillId="40" borderId="25" xfId="0" applyNumberFormat="1" applyFont="1" applyFill="1" applyBorder="1" applyAlignment="1">
      <alignment horizontal="left" vertical="center" wrapText="1"/>
    </xf>
    <xf numFmtId="0" fontId="2" fillId="40" borderId="53" xfId="0" applyFont="1" applyFill="1" applyBorder="1" applyAlignment="1">
      <alignment horizontal="center" vertical="center" wrapText="1"/>
    </xf>
    <xf numFmtId="49" fontId="2" fillId="40" borderId="20" xfId="0" applyNumberFormat="1" applyFont="1" applyFill="1" applyBorder="1" applyAlignment="1">
      <alignment horizontal="left" vertical="center" wrapText="1"/>
    </xf>
    <xf numFmtId="49" fontId="2" fillId="40" borderId="20" xfId="0" applyNumberFormat="1" applyFont="1" applyFill="1" applyBorder="1" applyAlignment="1">
      <alignment horizontal="center" vertical="center" wrapText="1"/>
    </xf>
    <xf numFmtId="188" fontId="2" fillId="40" borderId="20" xfId="0" applyNumberFormat="1" applyFont="1" applyFill="1" applyBorder="1" applyAlignment="1" applyProtection="1">
      <alignment horizontal="center" vertical="center" wrapText="1"/>
      <protection/>
    </xf>
    <xf numFmtId="222" fontId="2" fillId="40" borderId="20" xfId="0" applyNumberFormat="1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/>
    </xf>
    <xf numFmtId="223" fontId="2" fillId="40" borderId="20" xfId="0" applyNumberFormat="1" applyFont="1" applyFill="1" applyBorder="1" applyAlignment="1">
      <alignment horizontal="center" vertical="center" wrapText="1"/>
    </xf>
    <xf numFmtId="223" fontId="2" fillId="31" borderId="20" xfId="0" applyNumberFormat="1" applyFont="1" applyFill="1" applyBorder="1" applyAlignment="1">
      <alignment horizontal="center" vertical="center" wrapText="1"/>
    </xf>
    <xf numFmtId="0" fontId="7" fillId="31" borderId="20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188" fontId="2" fillId="40" borderId="20" xfId="0" applyNumberFormat="1" applyFont="1" applyFill="1" applyBorder="1" applyAlignment="1" applyProtection="1">
      <alignment vertical="center"/>
      <protection/>
    </xf>
    <xf numFmtId="188" fontId="2" fillId="40" borderId="21" xfId="0" applyNumberFormat="1" applyFont="1" applyFill="1" applyBorder="1" applyAlignment="1" applyProtection="1">
      <alignment vertical="center"/>
      <protection/>
    </xf>
    <xf numFmtId="188" fontId="2" fillId="31" borderId="53" xfId="0" applyNumberFormat="1" applyFont="1" applyFill="1" applyBorder="1" applyAlignment="1" applyProtection="1">
      <alignment vertical="center"/>
      <protection/>
    </xf>
    <xf numFmtId="188" fontId="2" fillId="31" borderId="20" xfId="0" applyNumberFormat="1" applyFont="1" applyFill="1" applyBorder="1" applyAlignment="1" applyProtection="1">
      <alignment vertical="center"/>
      <protection/>
    </xf>
    <xf numFmtId="49" fontId="7" fillId="40" borderId="18" xfId="0" applyNumberFormat="1" applyFont="1" applyFill="1" applyBorder="1" applyAlignment="1">
      <alignment horizontal="left" vertical="center" wrapText="1"/>
    </xf>
    <xf numFmtId="0" fontId="2" fillId="40" borderId="18" xfId="0" applyFont="1" applyFill="1" applyBorder="1" applyAlignment="1">
      <alignment/>
    </xf>
    <xf numFmtId="190" fontId="2" fillId="40" borderId="18" xfId="0" applyNumberFormat="1" applyFont="1" applyFill="1" applyBorder="1" applyAlignment="1">
      <alignment horizontal="center" vertical="center"/>
    </xf>
    <xf numFmtId="0" fontId="2" fillId="31" borderId="18" xfId="0" applyFont="1" applyFill="1" applyBorder="1" applyAlignment="1">
      <alignment/>
    </xf>
    <xf numFmtId="0" fontId="7" fillId="31" borderId="18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/>
    </xf>
    <xf numFmtId="188" fontId="2" fillId="40" borderId="18" xfId="0" applyNumberFormat="1" applyFont="1" applyFill="1" applyBorder="1" applyAlignment="1" applyProtection="1">
      <alignment vertical="center"/>
      <protection/>
    </xf>
    <xf numFmtId="188" fontId="2" fillId="40" borderId="13" xfId="0" applyNumberFormat="1" applyFont="1" applyFill="1" applyBorder="1" applyAlignment="1" applyProtection="1">
      <alignment vertical="center"/>
      <protection/>
    </xf>
    <xf numFmtId="188" fontId="2" fillId="31" borderId="17" xfId="0" applyNumberFormat="1" applyFont="1" applyFill="1" applyBorder="1" applyAlignment="1" applyProtection="1">
      <alignment vertical="center"/>
      <protection/>
    </xf>
    <xf numFmtId="188" fontId="2" fillId="40" borderId="12" xfId="0" applyNumberFormat="1" applyFont="1" applyFill="1" applyBorder="1" applyAlignment="1" applyProtection="1">
      <alignment vertical="center"/>
      <protection/>
    </xf>
    <xf numFmtId="49" fontId="7" fillId="40" borderId="66" xfId="0" applyNumberFormat="1" applyFont="1" applyFill="1" applyBorder="1" applyAlignment="1">
      <alignment horizontal="center" vertical="center" wrapText="1"/>
    </xf>
    <xf numFmtId="1" fontId="2" fillId="40" borderId="50" xfId="0" applyNumberFormat="1" applyFont="1" applyFill="1" applyBorder="1" applyAlignment="1" applyProtection="1">
      <alignment vertical="center"/>
      <protection/>
    </xf>
    <xf numFmtId="1" fontId="2" fillId="40" borderId="52" xfId="0" applyNumberFormat="1" applyFont="1" applyFill="1" applyBorder="1" applyAlignment="1" applyProtection="1">
      <alignment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1" fontId="14" fillId="33" borderId="0" xfId="0" applyNumberFormat="1" applyFont="1" applyFill="1" applyBorder="1" applyAlignment="1" applyProtection="1">
      <alignment horizontal="center" vertical="center"/>
      <protection/>
    </xf>
    <xf numFmtId="188" fontId="27" fillId="0" borderId="0" xfId="0" applyNumberFormat="1" applyFont="1" applyFill="1" applyBorder="1" applyAlignment="1" applyProtection="1">
      <alignment horizontal="center" vertical="center"/>
      <protection/>
    </xf>
    <xf numFmtId="226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31" borderId="14" xfId="0" applyNumberFormat="1" applyFont="1" applyFill="1" applyBorder="1" applyAlignment="1" applyProtection="1">
      <alignment vertical="center"/>
      <protection/>
    </xf>
    <xf numFmtId="49" fontId="11" fillId="40" borderId="20" xfId="0" applyNumberFormat="1" applyFont="1" applyFill="1" applyBorder="1" applyAlignment="1" applyProtection="1">
      <alignment horizontal="center" vertical="center"/>
      <protection/>
    </xf>
    <xf numFmtId="0" fontId="7" fillId="40" borderId="22" xfId="0" applyNumberFormat="1" applyFont="1" applyFill="1" applyBorder="1" applyAlignment="1">
      <alignment horizontal="center" vertical="center" wrapText="1"/>
    </xf>
    <xf numFmtId="49" fontId="11" fillId="40" borderId="22" xfId="0" applyNumberFormat="1" applyFont="1" applyFill="1" applyBorder="1" applyAlignment="1" applyProtection="1">
      <alignment horizontal="center" vertical="center"/>
      <protection/>
    </xf>
    <xf numFmtId="0" fontId="7" fillId="7" borderId="18" xfId="0" applyNumberFormat="1" applyFont="1" applyFill="1" applyBorder="1" applyAlignment="1">
      <alignment horizontal="center" vertical="center"/>
    </xf>
    <xf numFmtId="0" fontId="7" fillId="7" borderId="18" xfId="0" applyNumberFormat="1" applyFont="1" applyFill="1" applyBorder="1" applyAlignment="1" applyProtection="1">
      <alignment horizontal="center" vertical="center"/>
      <protection/>
    </xf>
    <xf numFmtId="0" fontId="7" fillId="7" borderId="19" xfId="0" applyNumberFormat="1" applyFont="1" applyFill="1" applyBorder="1" applyAlignment="1" applyProtection="1">
      <alignment horizontal="center" vertical="center"/>
      <protection/>
    </xf>
    <xf numFmtId="190" fontId="7" fillId="7" borderId="18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" fontId="7" fillId="7" borderId="18" xfId="0" applyNumberFormat="1" applyFont="1" applyFill="1" applyBorder="1" applyAlignment="1">
      <alignment horizontal="center" vertical="center"/>
    </xf>
    <xf numFmtId="0" fontId="7" fillId="7" borderId="18" xfId="0" applyNumberFormat="1" applyFont="1" applyFill="1" applyBorder="1" applyAlignment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/>
      <protection/>
    </xf>
    <xf numFmtId="0" fontId="2" fillId="7" borderId="19" xfId="0" applyNumberFormat="1" applyFont="1" applyFill="1" applyBorder="1" applyAlignment="1" applyProtection="1">
      <alignment horizontal="center" vertical="center"/>
      <protection/>
    </xf>
    <xf numFmtId="0" fontId="2" fillId="7" borderId="12" xfId="0" applyNumberFormat="1" applyFont="1" applyFill="1" applyBorder="1" applyAlignment="1" applyProtection="1">
      <alignment horizontal="center" vertical="center"/>
      <protection/>
    </xf>
    <xf numFmtId="188" fontId="2" fillId="7" borderId="0" xfId="0" applyNumberFormat="1" applyFont="1" applyFill="1" applyBorder="1" applyAlignment="1" applyProtection="1">
      <alignment vertical="center"/>
      <protection/>
    </xf>
    <xf numFmtId="1" fontId="7" fillId="7" borderId="0" xfId="0" applyNumberFormat="1" applyFont="1" applyFill="1" applyBorder="1" applyAlignment="1">
      <alignment horizontal="center" vertical="center" wrapText="1"/>
    </xf>
    <xf numFmtId="49" fontId="7" fillId="7" borderId="0" xfId="0" applyNumberFormat="1" applyFont="1" applyFill="1" applyBorder="1" applyAlignment="1">
      <alignment horizontal="center" vertical="center" wrapText="1"/>
    </xf>
    <xf numFmtId="188" fontId="2" fillId="41" borderId="0" xfId="0" applyNumberFormat="1" applyFont="1" applyFill="1" applyBorder="1" applyAlignment="1" applyProtection="1">
      <alignment vertical="center"/>
      <protection/>
    </xf>
    <xf numFmtId="188" fontId="10" fillId="40" borderId="0" xfId="0" applyNumberFormat="1" applyFont="1" applyFill="1" applyBorder="1" applyAlignment="1" applyProtection="1">
      <alignment horizontal="center" vertical="center"/>
      <protection/>
    </xf>
    <xf numFmtId="188" fontId="10" fillId="40" borderId="16" xfId="0" applyNumberFormat="1" applyFont="1" applyFill="1" applyBorder="1" applyAlignment="1" applyProtection="1">
      <alignment horizontal="center" vertical="center"/>
      <protection/>
    </xf>
    <xf numFmtId="49" fontId="7" fillId="40" borderId="28" xfId="0" applyNumberFormat="1" applyFont="1" applyFill="1" applyBorder="1" applyAlignment="1">
      <alignment horizontal="center" vertical="center" wrapText="1"/>
    </xf>
    <xf numFmtId="189" fontId="16" fillId="31" borderId="30" xfId="0" applyNumberFormat="1" applyFont="1" applyFill="1" applyBorder="1" applyAlignment="1" applyProtection="1">
      <alignment horizontal="center" vertical="center" textRotation="90"/>
      <protection/>
    </xf>
    <xf numFmtId="189" fontId="16" fillId="40" borderId="30" xfId="0" applyNumberFormat="1" applyFont="1" applyFill="1" applyBorder="1" applyAlignment="1" applyProtection="1">
      <alignment horizontal="center" vertical="center" textRotation="90"/>
      <protection/>
    </xf>
    <xf numFmtId="189" fontId="2" fillId="40" borderId="108" xfId="0" applyNumberFormat="1" applyFont="1" applyFill="1" applyBorder="1" applyAlignment="1" applyProtection="1">
      <alignment horizontal="center" vertical="center"/>
      <protection/>
    </xf>
    <xf numFmtId="189" fontId="16" fillId="31" borderId="16" xfId="0" applyNumberFormat="1" applyFont="1" applyFill="1" applyBorder="1" applyAlignment="1" applyProtection="1">
      <alignment horizontal="center" vertical="center" textRotation="90"/>
      <protection/>
    </xf>
    <xf numFmtId="189" fontId="16" fillId="40" borderId="16" xfId="0" applyNumberFormat="1" applyFont="1" applyFill="1" applyBorder="1" applyAlignment="1" applyProtection="1">
      <alignment horizontal="center" vertical="center" textRotation="90"/>
      <protection/>
    </xf>
    <xf numFmtId="188" fontId="7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>
      <alignment horizontal="center" vertical="center" wrapText="1"/>
    </xf>
    <xf numFmtId="49" fontId="2" fillId="40" borderId="16" xfId="0" applyNumberFormat="1" applyFont="1" applyFill="1" applyBorder="1" applyAlignment="1" applyProtection="1">
      <alignment vertical="center"/>
      <protection/>
    </xf>
    <xf numFmtId="188" fontId="27" fillId="0" borderId="16" xfId="0" applyNumberFormat="1" applyFont="1" applyFill="1" applyBorder="1" applyAlignment="1" applyProtection="1">
      <alignment horizontal="center" vertical="center"/>
      <protection/>
    </xf>
    <xf numFmtId="0" fontId="7" fillId="31" borderId="16" xfId="0" applyNumberFormat="1" applyFont="1" applyFill="1" applyBorder="1" applyAlignment="1" applyProtection="1">
      <alignment horizontal="center" vertical="center"/>
      <protection/>
    </xf>
    <xf numFmtId="0" fontId="2" fillId="40" borderId="16" xfId="0" applyNumberFormat="1" applyFont="1" applyFill="1" applyBorder="1" applyAlignment="1" applyProtection="1">
      <alignment horizontal="center" vertical="center"/>
      <protection/>
    </xf>
    <xf numFmtId="0" fontId="2" fillId="40" borderId="16" xfId="0" applyNumberFormat="1" applyFont="1" applyFill="1" applyBorder="1" applyAlignment="1" applyProtection="1">
      <alignment horizontal="center" vertical="center"/>
      <protection/>
    </xf>
    <xf numFmtId="188" fontId="10" fillId="40" borderId="16" xfId="0" applyNumberFormat="1" applyFont="1" applyFill="1" applyBorder="1" applyAlignment="1" applyProtection="1">
      <alignment horizontal="center" vertical="center" wrapText="1"/>
      <protection/>
    </xf>
    <xf numFmtId="0" fontId="10" fillId="40" borderId="16" xfId="0" applyNumberFormat="1" applyFont="1" applyFill="1" applyBorder="1" applyAlignment="1" applyProtection="1">
      <alignment horizontal="center" vertical="center" wrapText="1"/>
      <protection/>
    </xf>
    <xf numFmtId="190" fontId="16" fillId="40" borderId="16" xfId="0" applyNumberFormat="1" applyFont="1" applyFill="1" applyBorder="1" applyAlignment="1">
      <alignment horizontal="center" vertical="center" wrapText="1"/>
    </xf>
    <xf numFmtId="49" fontId="8" fillId="40" borderId="16" xfId="0" applyNumberFormat="1" applyFont="1" applyFill="1" applyBorder="1" applyAlignment="1">
      <alignment horizontal="center" vertical="center" wrapText="1"/>
    </xf>
    <xf numFmtId="49" fontId="8" fillId="40" borderId="16" xfId="0" applyNumberFormat="1" applyFont="1" applyFill="1" applyBorder="1" applyAlignment="1">
      <alignment horizontal="left" vertical="center" wrapText="1"/>
    </xf>
    <xf numFmtId="0" fontId="8" fillId="40" borderId="16" xfId="0" applyFont="1" applyFill="1" applyBorder="1" applyAlignment="1">
      <alignment horizontal="center" vertical="center" wrapText="1"/>
    </xf>
    <xf numFmtId="189" fontId="8" fillId="40" borderId="16" xfId="0" applyNumberFormat="1" applyFont="1" applyFill="1" applyBorder="1" applyAlignment="1" applyProtection="1">
      <alignment horizontal="center" vertical="center"/>
      <protection/>
    </xf>
    <xf numFmtId="190" fontId="6" fillId="40" borderId="16" xfId="0" applyNumberFormat="1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 wrapText="1"/>
    </xf>
    <xf numFmtId="2" fontId="8" fillId="31" borderId="16" xfId="0" applyNumberFormat="1" applyFont="1" applyFill="1" applyBorder="1" applyAlignment="1">
      <alignment horizontal="center" vertical="center" wrapText="1"/>
    </xf>
    <xf numFmtId="49" fontId="8" fillId="40" borderId="16" xfId="0" applyNumberFormat="1" applyFont="1" applyFill="1" applyBorder="1" applyAlignment="1">
      <alignment horizontal="center" vertical="center" wrapText="1"/>
    </xf>
    <xf numFmtId="190" fontId="8" fillId="40" borderId="16" xfId="0" applyNumberFormat="1" applyFont="1" applyFill="1" applyBorder="1" applyAlignment="1" applyProtection="1">
      <alignment horizontal="center" vertical="center"/>
      <protection/>
    </xf>
    <xf numFmtId="190" fontId="6" fillId="40" borderId="16" xfId="0" applyNumberFormat="1" applyFont="1" applyFill="1" applyBorder="1" applyAlignment="1" applyProtection="1">
      <alignment horizontal="center" vertical="center"/>
      <protection/>
    </xf>
    <xf numFmtId="190" fontId="6" fillId="31" borderId="16" xfId="0" applyNumberFormat="1" applyFont="1" applyFill="1" applyBorder="1" applyAlignment="1" applyProtection="1">
      <alignment vertical="center"/>
      <protection/>
    </xf>
    <xf numFmtId="190" fontId="6" fillId="40" borderId="16" xfId="0" applyNumberFormat="1" applyFont="1" applyFill="1" applyBorder="1" applyAlignment="1" applyProtection="1">
      <alignment vertical="center"/>
      <protection/>
    </xf>
    <xf numFmtId="1" fontId="8" fillId="0" borderId="16" xfId="0" applyNumberFormat="1" applyFont="1" applyFill="1" applyBorder="1" applyAlignment="1" applyProtection="1">
      <alignment horizontal="center" vertical="center"/>
      <protection/>
    </xf>
    <xf numFmtId="188" fontId="6" fillId="0" borderId="16" xfId="0" applyNumberFormat="1" applyFont="1" applyFill="1" applyBorder="1" applyAlignment="1" applyProtection="1">
      <alignment vertical="center"/>
      <protection/>
    </xf>
    <xf numFmtId="18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40" borderId="16" xfId="0" applyNumberFormat="1" applyFont="1" applyFill="1" applyBorder="1" applyAlignment="1">
      <alignment horizontal="right" vertical="center" wrapText="1"/>
    </xf>
    <xf numFmtId="190" fontId="8" fillId="40" borderId="16" xfId="0" applyNumberFormat="1" applyFont="1" applyFill="1" applyBorder="1" applyAlignment="1">
      <alignment horizontal="center" vertical="center" wrapText="1"/>
    </xf>
    <xf numFmtId="190" fontId="8" fillId="31" borderId="16" xfId="0" applyNumberFormat="1" applyFont="1" applyFill="1" applyBorder="1" applyAlignment="1">
      <alignment horizontal="center" vertical="center" wrapText="1"/>
    </xf>
    <xf numFmtId="189" fontId="6" fillId="40" borderId="16" xfId="0" applyNumberFormat="1" applyFont="1" applyFill="1" applyBorder="1" applyAlignment="1" applyProtection="1">
      <alignment horizontal="center" vertical="center"/>
      <protection/>
    </xf>
    <xf numFmtId="190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90" fontId="8" fillId="0" borderId="16" xfId="0" applyNumberFormat="1" applyFont="1" applyFill="1" applyBorder="1" applyAlignment="1" applyProtection="1">
      <alignment horizontal="center" vertical="center"/>
      <protection/>
    </xf>
    <xf numFmtId="190" fontId="6" fillId="0" borderId="16" xfId="0" applyNumberFormat="1" applyFont="1" applyFill="1" applyBorder="1" applyAlignment="1" applyProtection="1">
      <alignment horizontal="center" vertical="center"/>
      <protection/>
    </xf>
    <xf numFmtId="190" fontId="6" fillId="0" borderId="16" xfId="0" applyNumberFormat="1" applyFont="1" applyFill="1" applyBorder="1" applyAlignment="1" applyProtection="1">
      <alignment vertical="center"/>
      <protection/>
    </xf>
    <xf numFmtId="49" fontId="8" fillId="40" borderId="16" xfId="0" applyNumberFormat="1" applyFont="1" applyFill="1" applyBorder="1" applyAlignment="1">
      <alignment horizontal="center" vertical="center"/>
    </xf>
    <xf numFmtId="0" fontId="8" fillId="40" borderId="16" xfId="0" applyNumberFormat="1" applyFont="1" applyFill="1" applyBorder="1" applyAlignment="1" applyProtection="1">
      <alignment horizontal="center" vertical="center"/>
      <protection/>
    </xf>
    <xf numFmtId="1" fontId="6" fillId="40" borderId="16" xfId="0" applyNumberFormat="1" applyFont="1" applyFill="1" applyBorder="1" applyAlignment="1">
      <alignment horizontal="center" vertical="center"/>
    </xf>
    <xf numFmtId="1" fontId="8" fillId="40" borderId="16" xfId="0" applyNumberFormat="1" applyFont="1" applyFill="1" applyBorder="1" applyAlignment="1">
      <alignment horizontal="center" vertical="center"/>
    </xf>
    <xf numFmtId="0" fontId="8" fillId="40" borderId="16" xfId="0" applyNumberFormat="1" applyFont="1" applyFill="1" applyBorder="1" applyAlignment="1">
      <alignment horizontal="center" vertical="center"/>
    </xf>
    <xf numFmtId="49" fontId="8" fillId="31" borderId="16" xfId="0" applyNumberFormat="1" applyFont="1" applyFill="1" applyBorder="1" applyAlignment="1">
      <alignment horizontal="center" vertical="center" wrapText="1"/>
    </xf>
    <xf numFmtId="49" fontId="8" fillId="40" borderId="16" xfId="0" applyNumberFormat="1" applyFont="1" applyFill="1" applyBorder="1" applyAlignment="1" applyProtection="1">
      <alignment horizontal="center" vertical="center"/>
      <protection/>
    </xf>
    <xf numFmtId="49" fontId="8" fillId="31" borderId="16" xfId="0" applyNumberFormat="1" applyFont="1" applyFill="1" applyBorder="1" applyAlignment="1" applyProtection="1">
      <alignment vertical="center"/>
      <protection/>
    </xf>
    <xf numFmtId="49" fontId="8" fillId="40" borderId="16" xfId="0" applyNumberFormat="1" applyFont="1" applyFill="1" applyBorder="1" applyAlignment="1" applyProtection="1">
      <alignment vertical="center"/>
      <protection/>
    </xf>
    <xf numFmtId="49" fontId="6" fillId="40" borderId="16" xfId="0" applyNumberFormat="1" applyFont="1" applyFill="1" applyBorder="1" applyAlignment="1" applyProtection="1">
      <alignment vertical="center"/>
      <protection/>
    </xf>
    <xf numFmtId="188" fontId="28" fillId="0" borderId="16" xfId="0" applyNumberFormat="1" applyFont="1" applyFill="1" applyBorder="1" applyAlignment="1" applyProtection="1">
      <alignment horizontal="center" vertical="center"/>
      <protection/>
    </xf>
    <xf numFmtId="188" fontId="29" fillId="0" borderId="16" xfId="0" applyNumberFormat="1" applyFont="1" applyFill="1" applyBorder="1" applyAlignment="1" applyProtection="1">
      <alignment vertical="center"/>
      <protection/>
    </xf>
    <xf numFmtId="0" fontId="6" fillId="40" borderId="16" xfId="0" applyNumberFormat="1" applyFont="1" applyFill="1" applyBorder="1" applyAlignment="1">
      <alignment horizontal="center" vertical="center"/>
    </xf>
    <xf numFmtId="49" fontId="6" fillId="40" borderId="16" xfId="0" applyNumberFormat="1" applyFont="1" applyFill="1" applyBorder="1" applyAlignment="1">
      <alignment horizontal="center" vertical="center"/>
    </xf>
    <xf numFmtId="1" fontId="6" fillId="40" borderId="16" xfId="0" applyNumberFormat="1" applyFont="1" applyFill="1" applyBorder="1" applyAlignment="1">
      <alignment horizontal="center" vertical="center" wrapText="1"/>
    </xf>
    <xf numFmtId="0" fontId="8" fillId="31" borderId="16" xfId="0" applyNumberFormat="1" applyFont="1" applyFill="1" applyBorder="1" applyAlignment="1" applyProtection="1">
      <alignment horizontal="center" vertical="center"/>
      <protection/>
    </xf>
    <xf numFmtId="1" fontId="8" fillId="40" borderId="16" xfId="0" applyNumberFormat="1" applyFont="1" applyFill="1" applyBorder="1" applyAlignment="1" applyProtection="1">
      <alignment horizontal="center" vertical="center"/>
      <protection/>
    </xf>
    <xf numFmtId="0" fontId="6" fillId="31" borderId="16" xfId="0" applyNumberFormat="1" applyFont="1" applyFill="1" applyBorder="1" applyAlignment="1">
      <alignment horizontal="center" vertical="center" wrapText="1"/>
    </xf>
    <xf numFmtId="49" fontId="6" fillId="31" borderId="16" xfId="0" applyNumberFormat="1" applyFont="1" applyFill="1" applyBorder="1" applyAlignment="1" applyProtection="1">
      <alignment vertical="center"/>
      <protection/>
    </xf>
    <xf numFmtId="0" fontId="6" fillId="40" borderId="16" xfId="0" applyNumberFormat="1" applyFont="1" applyFill="1" applyBorder="1" applyAlignment="1" applyProtection="1">
      <alignment horizontal="center" vertical="center"/>
      <protection/>
    </xf>
    <xf numFmtId="0" fontId="6" fillId="40" borderId="16" xfId="0" applyFont="1" applyFill="1" applyBorder="1" applyAlignment="1">
      <alignment horizontal="center" vertical="center"/>
    </xf>
    <xf numFmtId="0" fontId="6" fillId="40" borderId="16" xfId="0" applyNumberFormat="1" applyFont="1" applyFill="1" applyBorder="1" applyAlignment="1">
      <alignment horizontal="center" vertical="center" wrapText="1"/>
    </xf>
    <xf numFmtId="0" fontId="8" fillId="40" borderId="16" xfId="0" applyNumberFormat="1" applyFont="1" applyFill="1" applyBorder="1" applyAlignment="1">
      <alignment horizontal="center" vertical="center" wrapText="1"/>
    </xf>
    <xf numFmtId="188" fontId="8" fillId="40" borderId="16" xfId="0" applyNumberFormat="1" applyFont="1" applyFill="1" applyBorder="1" applyAlignment="1" applyProtection="1">
      <alignment horizontal="center" vertical="center"/>
      <protection/>
    </xf>
    <xf numFmtId="49" fontId="8" fillId="31" borderId="16" xfId="0" applyNumberFormat="1" applyFont="1" applyFill="1" applyBorder="1" applyAlignment="1" applyProtection="1">
      <alignment horizontal="center" vertical="center"/>
      <protection/>
    </xf>
    <xf numFmtId="1" fontId="8" fillId="31" borderId="16" xfId="0" applyNumberFormat="1" applyFont="1" applyFill="1" applyBorder="1" applyAlignment="1" applyProtection="1">
      <alignment horizontal="center" vertical="center"/>
      <protection/>
    </xf>
    <xf numFmtId="0" fontId="6" fillId="40" borderId="16" xfId="0" applyNumberFormat="1" applyFont="1" applyFill="1" applyBorder="1" applyAlignment="1" applyProtection="1">
      <alignment horizontal="center" vertical="center"/>
      <protection/>
    </xf>
    <xf numFmtId="188" fontId="29" fillId="40" borderId="16" xfId="0" applyNumberFormat="1" applyFont="1" applyFill="1" applyBorder="1" applyAlignment="1" applyProtection="1">
      <alignment vertical="center"/>
      <protection/>
    </xf>
    <xf numFmtId="188" fontId="29" fillId="40" borderId="16" xfId="0" applyNumberFormat="1" applyFont="1" applyFill="1" applyBorder="1" applyAlignment="1" applyProtection="1">
      <alignment horizontal="center" vertical="center" wrapText="1"/>
      <protection/>
    </xf>
    <xf numFmtId="0" fontId="29" fillId="40" borderId="16" xfId="0" applyNumberFormat="1" applyFont="1" applyFill="1" applyBorder="1" applyAlignment="1" applyProtection="1">
      <alignment horizontal="center" vertical="center" wrapText="1"/>
      <protection/>
    </xf>
    <xf numFmtId="188" fontId="29" fillId="31" borderId="16" xfId="0" applyNumberFormat="1" applyFont="1" applyFill="1" applyBorder="1" applyAlignment="1" applyProtection="1">
      <alignment vertical="center"/>
      <protection/>
    </xf>
    <xf numFmtId="188" fontId="29" fillId="40" borderId="16" xfId="0" applyNumberFormat="1" applyFont="1" applyFill="1" applyBorder="1" applyAlignment="1" applyProtection="1">
      <alignment horizontal="center" vertical="center"/>
      <protection/>
    </xf>
    <xf numFmtId="49" fontId="8" fillId="40" borderId="20" xfId="0" applyNumberFormat="1" applyFont="1" applyFill="1" applyBorder="1" applyAlignment="1">
      <alignment horizontal="center" vertical="center" wrapText="1"/>
    </xf>
    <xf numFmtId="49" fontId="8" fillId="40" borderId="20" xfId="0" applyNumberFormat="1" applyFont="1" applyFill="1" applyBorder="1" applyAlignment="1">
      <alignment vertical="center" wrapText="1"/>
    </xf>
    <xf numFmtId="0" fontId="8" fillId="40" borderId="20" xfId="0" applyNumberFormat="1" applyFont="1" applyFill="1" applyBorder="1" applyAlignment="1">
      <alignment horizontal="center" vertical="center"/>
    </xf>
    <xf numFmtId="49" fontId="8" fillId="40" borderId="20" xfId="0" applyNumberFormat="1" applyFont="1" applyFill="1" applyBorder="1" applyAlignment="1">
      <alignment horizontal="center" vertical="center"/>
    </xf>
    <xf numFmtId="0" fontId="8" fillId="40" borderId="20" xfId="0" applyNumberFormat="1" applyFont="1" applyFill="1" applyBorder="1" applyAlignment="1" applyProtection="1">
      <alignment horizontal="center" vertical="center"/>
      <protection/>
    </xf>
    <xf numFmtId="190" fontId="6" fillId="40" borderId="20" xfId="0" applyNumberFormat="1" applyFont="1" applyFill="1" applyBorder="1" applyAlignment="1">
      <alignment horizontal="center" vertical="center" wrapText="1"/>
    </xf>
    <xf numFmtId="1" fontId="6" fillId="40" borderId="20" xfId="0" applyNumberFormat="1" applyFont="1" applyFill="1" applyBorder="1" applyAlignment="1">
      <alignment horizontal="center" vertical="center"/>
    </xf>
    <xf numFmtId="1" fontId="8" fillId="40" borderId="20" xfId="0" applyNumberFormat="1" applyFont="1" applyFill="1" applyBorder="1" applyAlignment="1">
      <alignment horizontal="center" vertical="center"/>
    </xf>
    <xf numFmtId="0" fontId="8" fillId="40" borderId="20" xfId="0" applyFont="1" applyFill="1" applyBorder="1" applyAlignment="1">
      <alignment horizontal="center" vertical="center" wrapText="1"/>
    </xf>
    <xf numFmtId="49" fontId="8" fillId="31" borderId="20" xfId="0" applyNumberFormat="1" applyFont="1" applyFill="1" applyBorder="1" applyAlignment="1">
      <alignment horizontal="center" vertical="center" wrapText="1"/>
    </xf>
    <xf numFmtId="49" fontId="8" fillId="40" borderId="20" xfId="0" applyNumberFormat="1" applyFont="1" applyFill="1" applyBorder="1" applyAlignment="1" applyProtection="1">
      <alignment horizontal="center" vertical="center"/>
      <protection/>
    </xf>
    <xf numFmtId="188" fontId="8" fillId="40" borderId="20" xfId="0" applyNumberFormat="1" applyFont="1" applyFill="1" applyBorder="1" applyAlignment="1" applyProtection="1">
      <alignment vertical="center"/>
      <protection/>
    </xf>
    <xf numFmtId="49" fontId="8" fillId="31" borderId="20" xfId="0" applyNumberFormat="1" applyFont="1" applyFill="1" applyBorder="1" applyAlignment="1" applyProtection="1">
      <alignment vertical="center"/>
      <protection/>
    </xf>
    <xf numFmtId="49" fontId="6" fillId="40" borderId="20" xfId="0" applyNumberFormat="1" applyFont="1" applyFill="1" applyBorder="1" applyAlignment="1" applyProtection="1">
      <alignment vertical="center"/>
      <protection/>
    </xf>
    <xf numFmtId="49" fontId="6" fillId="31" borderId="20" xfId="0" applyNumberFormat="1" applyFont="1" applyFill="1" applyBorder="1" applyAlignment="1" applyProtection="1">
      <alignment vertical="center"/>
      <protection/>
    </xf>
    <xf numFmtId="188" fontId="6" fillId="33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9" fillId="0" borderId="0" xfId="0" applyNumberFormat="1" applyFont="1" applyFill="1" applyBorder="1" applyAlignment="1" applyProtection="1">
      <alignment vertical="center"/>
      <protection/>
    </xf>
    <xf numFmtId="49" fontId="8" fillId="40" borderId="17" xfId="0" applyNumberFormat="1" applyFont="1" applyFill="1" applyBorder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right" vertical="center" wrapText="1"/>
    </xf>
    <xf numFmtId="0" fontId="8" fillId="40" borderId="18" xfId="0" applyNumberFormat="1" applyFont="1" applyFill="1" applyBorder="1" applyAlignment="1">
      <alignment horizontal="center" vertical="center"/>
    </xf>
    <xf numFmtId="0" fontId="6" fillId="40" borderId="18" xfId="0" applyNumberFormat="1" applyFont="1" applyFill="1" applyBorder="1" applyAlignment="1" applyProtection="1">
      <alignment horizontal="center" vertical="center"/>
      <protection/>
    </xf>
    <xf numFmtId="190" fontId="8" fillId="40" borderId="18" xfId="0" applyNumberFormat="1" applyFont="1" applyFill="1" applyBorder="1" applyAlignment="1">
      <alignment horizontal="center" vertical="center" wrapText="1"/>
    </xf>
    <xf numFmtId="1" fontId="6" fillId="40" borderId="18" xfId="0" applyNumberFormat="1" applyFont="1" applyFill="1" applyBorder="1" applyAlignment="1">
      <alignment horizontal="center" vertical="center"/>
    </xf>
    <xf numFmtId="0" fontId="8" fillId="40" borderId="18" xfId="0" applyFont="1" applyFill="1" applyBorder="1" applyAlignment="1">
      <alignment horizontal="center" vertical="center" wrapText="1"/>
    </xf>
    <xf numFmtId="1" fontId="8" fillId="40" borderId="18" xfId="0" applyNumberFormat="1" applyFont="1" applyFill="1" applyBorder="1" applyAlignment="1">
      <alignment horizontal="center" vertical="center"/>
    </xf>
    <xf numFmtId="0" fontId="6" fillId="31" borderId="18" xfId="0" applyNumberFormat="1" applyFont="1" applyFill="1" applyBorder="1" applyAlignment="1">
      <alignment horizontal="center" vertical="center" wrapText="1"/>
    </xf>
    <xf numFmtId="49" fontId="8" fillId="40" borderId="18" xfId="0" applyNumberFormat="1" applyFont="1" applyFill="1" applyBorder="1" applyAlignment="1" applyProtection="1">
      <alignment horizontal="center" vertical="center"/>
      <protection/>
    </xf>
    <xf numFmtId="1" fontId="8" fillId="40" borderId="18" xfId="0" applyNumberFormat="1" applyFont="1" applyFill="1" applyBorder="1" applyAlignment="1" applyProtection="1">
      <alignment horizontal="center" vertical="center"/>
      <protection/>
    </xf>
    <xf numFmtId="0" fontId="8" fillId="40" borderId="18" xfId="0" applyNumberFormat="1" applyFont="1" applyFill="1" applyBorder="1" applyAlignment="1">
      <alignment horizontal="center" vertical="center" wrapText="1"/>
    </xf>
    <xf numFmtId="49" fontId="8" fillId="40" borderId="18" xfId="0" applyNumberFormat="1" applyFont="1" applyFill="1" applyBorder="1" applyAlignment="1" applyProtection="1">
      <alignment vertical="center"/>
      <protection/>
    </xf>
    <xf numFmtId="49" fontId="8" fillId="31" borderId="18" xfId="0" applyNumberFormat="1" applyFont="1" applyFill="1" applyBorder="1" applyAlignment="1" applyProtection="1">
      <alignment vertical="center"/>
      <protection/>
    </xf>
    <xf numFmtId="49" fontId="8" fillId="40" borderId="12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0" fontId="6" fillId="40" borderId="19" xfId="0" applyNumberFormat="1" applyFont="1" applyFill="1" applyBorder="1" applyAlignment="1" applyProtection="1">
      <alignment horizontal="center" vertical="center"/>
      <protection/>
    </xf>
    <xf numFmtId="190" fontId="8" fillId="40" borderId="13" xfId="0" applyNumberFormat="1" applyFont="1" applyFill="1" applyBorder="1" applyAlignment="1">
      <alignment horizontal="center" vertical="center" wrapText="1"/>
    </xf>
    <xf numFmtId="1" fontId="6" fillId="40" borderId="13" xfId="0" applyNumberFormat="1" applyFont="1" applyFill="1" applyBorder="1" applyAlignment="1">
      <alignment horizontal="center" vertical="center"/>
    </xf>
    <xf numFmtId="49" fontId="8" fillId="40" borderId="19" xfId="0" applyNumberFormat="1" applyFont="1" applyFill="1" applyBorder="1" applyAlignment="1" applyProtection="1">
      <alignment vertical="center"/>
      <protection/>
    </xf>
    <xf numFmtId="49" fontId="8" fillId="40" borderId="24" xfId="0" applyNumberFormat="1" applyFont="1" applyFill="1" applyBorder="1" applyAlignment="1">
      <alignment horizontal="center" vertical="center" wrapText="1"/>
    </xf>
    <xf numFmtId="49" fontId="6" fillId="40" borderId="17" xfId="0" applyNumberFormat="1" applyFont="1" applyFill="1" applyBorder="1" applyAlignment="1">
      <alignment horizontal="right" vertical="center" wrapText="1"/>
    </xf>
    <xf numFmtId="0" fontId="6" fillId="40" borderId="18" xfId="0" applyNumberFormat="1" applyFont="1" applyFill="1" applyBorder="1" applyAlignment="1">
      <alignment horizontal="center" vertical="center"/>
    </xf>
    <xf numFmtId="49" fontId="6" fillId="40" borderId="18" xfId="0" applyNumberFormat="1" applyFont="1" applyFill="1" applyBorder="1" applyAlignment="1">
      <alignment horizontal="center" vertical="center"/>
    </xf>
    <xf numFmtId="49" fontId="8" fillId="40" borderId="19" xfId="0" applyNumberFormat="1" applyFont="1" applyFill="1" applyBorder="1" applyAlignment="1">
      <alignment horizontal="center" vertical="center"/>
    </xf>
    <xf numFmtId="49" fontId="8" fillId="40" borderId="18" xfId="0" applyNumberFormat="1" applyFont="1" applyFill="1" applyBorder="1" applyAlignment="1">
      <alignment horizontal="center" vertical="center"/>
    </xf>
    <xf numFmtId="190" fontId="6" fillId="40" borderId="13" xfId="0" applyNumberFormat="1" applyFont="1" applyFill="1" applyBorder="1" applyAlignment="1">
      <alignment horizontal="center" vertical="center" wrapText="1"/>
    </xf>
    <xf numFmtId="1" fontId="6" fillId="40" borderId="18" xfId="0" applyNumberFormat="1" applyFont="1" applyFill="1" applyBorder="1" applyAlignment="1">
      <alignment horizontal="center" vertical="center" wrapText="1"/>
    </xf>
    <xf numFmtId="49" fontId="8" fillId="31" borderId="18" xfId="0" applyNumberFormat="1" applyFont="1" applyFill="1" applyBorder="1" applyAlignment="1">
      <alignment horizontal="center" vertical="center" wrapText="1"/>
    </xf>
    <xf numFmtId="190" fontId="8" fillId="40" borderId="18" xfId="0" applyNumberFormat="1" applyFont="1" applyFill="1" applyBorder="1" applyAlignment="1" applyProtection="1">
      <alignment horizontal="center" vertical="center"/>
      <protection/>
    </xf>
    <xf numFmtId="49" fontId="6" fillId="31" borderId="18" xfId="0" applyNumberFormat="1" applyFont="1" applyFill="1" applyBorder="1" applyAlignment="1" applyProtection="1">
      <alignment vertical="center"/>
      <protection/>
    </xf>
    <xf numFmtId="49" fontId="6" fillId="40" borderId="18" xfId="0" applyNumberFormat="1" applyFont="1" applyFill="1" applyBorder="1" applyAlignment="1" applyProtection="1">
      <alignment vertical="center"/>
      <protection/>
    </xf>
    <xf numFmtId="49" fontId="6" fillId="40" borderId="19" xfId="0" applyNumberFormat="1" applyFont="1" applyFill="1" applyBorder="1" applyAlignment="1" applyProtection="1">
      <alignment vertical="center"/>
      <protection/>
    </xf>
    <xf numFmtId="49" fontId="6" fillId="40" borderId="12" xfId="0" applyNumberFormat="1" applyFont="1" applyFill="1" applyBorder="1" applyAlignment="1" applyProtection="1">
      <alignment vertical="center"/>
      <protection/>
    </xf>
    <xf numFmtId="49" fontId="8" fillId="40" borderId="18" xfId="0" applyNumberFormat="1" applyFont="1" applyFill="1" applyBorder="1" applyAlignment="1">
      <alignment vertical="center" wrapText="1"/>
    </xf>
    <xf numFmtId="0" fontId="8" fillId="40" borderId="18" xfId="0" applyNumberFormat="1" applyFont="1" applyFill="1" applyBorder="1" applyAlignment="1" applyProtection="1">
      <alignment horizontal="center" vertical="center"/>
      <protection/>
    </xf>
    <xf numFmtId="0" fontId="8" fillId="40" borderId="24" xfId="0" applyNumberFormat="1" applyFont="1" applyFill="1" applyBorder="1" applyAlignment="1" applyProtection="1">
      <alignment horizontal="center" vertical="center"/>
      <protection/>
    </xf>
    <xf numFmtId="190" fontId="6" fillId="40" borderId="41" xfId="0" applyNumberFormat="1" applyFont="1" applyFill="1" applyBorder="1" applyAlignment="1">
      <alignment horizontal="center" vertical="center" wrapText="1"/>
    </xf>
    <xf numFmtId="1" fontId="6" fillId="40" borderId="21" xfId="0" applyNumberFormat="1" applyFont="1" applyFill="1" applyBorder="1" applyAlignment="1">
      <alignment horizontal="center" vertical="center"/>
    </xf>
    <xf numFmtId="49" fontId="8" fillId="40" borderId="20" xfId="0" applyNumberFormat="1" applyFont="1" applyFill="1" applyBorder="1" applyAlignment="1" applyProtection="1">
      <alignment vertical="center"/>
      <protection/>
    </xf>
    <xf numFmtId="0" fontId="6" fillId="40" borderId="18" xfId="0" applyNumberFormat="1" applyFont="1" applyFill="1" applyBorder="1" applyAlignment="1" applyProtection="1">
      <alignment horizontal="center" vertical="center"/>
      <protection/>
    </xf>
    <xf numFmtId="190" fontId="6" fillId="40" borderId="18" xfId="0" applyNumberFormat="1" applyFont="1" applyFill="1" applyBorder="1" applyAlignment="1" applyProtection="1">
      <alignment horizontal="center" vertical="center"/>
      <protection/>
    </xf>
    <xf numFmtId="0" fontId="6" fillId="40" borderId="18" xfId="0" applyFont="1" applyFill="1" applyBorder="1" applyAlignment="1">
      <alignment horizontal="center" vertical="center"/>
    </xf>
    <xf numFmtId="49" fontId="6" fillId="40" borderId="18" xfId="0" applyNumberFormat="1" applyFont="1" applyFill="1" applyBorder="1" applyAlignment="1">
      <alignment horizontal="center" vertical="center" wrapText="1"/>
    </xf>
    <xf numFmtId="49" fontId="8" fillId="40" borderId="18" xfId="0" applyNumberFormat="1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 wrapText="1"/>
    </xf>
    <xf numFmtId="49" fontId="6" fillId="31" borderId="18" xfId="0" applyNumberFormat="1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8" fillId="40" borderId="19" xfId="0" applyNumberFormat="1" applyFont="1" applyFill="1" applyBorder="1" applyAlignment="1" applyProtection="1">
      <alignment horizontal="center" vertical="center"/>
      <protection/>
    </xf>
    <xf numFmtId="190" fontId="8" fillId="40" borderId="15" xfId="0" applyNumberFormat="1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49" fontId="8" fillId="40" borderId="17" xfId="0" applyNumberFormat="1" applyFont="1" applyFill="1" applyBorder="1" applyAlignment="1">
      <alignment vertical="center" wrapText="1"/>
    </xf>
    <xf numFmtId="1" fontId="8" fillId="31" borderId="18" xfId="0" applyNumberFormat="1" applyFont="1" applyFill="1" applyBorder="1" applyAlignment="1" applyProtection="1">
      <alignment horizontal="center" vertical="center"/>
      <protection/>
    </xf>
    <xf numFmtId="16" fontId="8" fillId="40" borderId="18" xfId="0" applyNumberFormat="1" applyFont="1" applyFill="1" applyBorder="1" applyAlignment="1">
      <alignment horizontal="center" vertical="center"/>
    </xf>
    <xf numFmtId="188" fontId="6" fillId="39" borderId="0" xfId="0" applyNumberFormat="1" applyFont="1" applyFill="1" applyBorder="1" applyAlignment="1" applyProtection="1">
      <alignment vertical="center"/>
      <protection/>
    </xf>
    <xf numFmtId="49" fontId="6" fillId="40" borderId="20" xfId="0" applyNumberFormat="1" applyFont="1" applyFill="1" applyBorder="1" applyAlignment="1" applyProtection="1">
      <alignment horizontal="center" vertical="center"/>
      <protection/>
    </xf>
    <xf numFmtId="188" fontId="6" fillId="33" borderId="16" xfId="0" applyNumberFormat="1" applyFont="1" applyFill="1" applyBorder="1" applyAlignment="1" applyProtection="1">
      <alignment vertical="center"/>
      <protection/>
    </xf>
    <xf numFmtId="188" fontId="6" fillId="0" borderId="16" xfId="0" applyNumberFormat="1" applyFont="1" applyFill="1" applyBorder="1" applyAlignment="1" applyProtection="1">
      <alignment vertical="center"/>
      <protection/>
    </xf>
    <xf numFmtId="188" fontId="6" fillId="39" borderId="16" xfId="0" applyNumberFormat="1" applyFont="1" applyFill="1" applyBorder="1" applyAlignment="1" applyProtection="1">
      <alignment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188" fontId="7" fillId="40" borderId="16" xfId="0" applyNumberFormat="1" applyFont="1" applyFill="1" applyBorder="1" applyAlignment="1" applyProtection="1">
      <alignment vertical="center"/>
      <protection/>
    </xf>
    <xf numFmtId="49" fontId="2" fillId="40" borderId="16" xfId="0" applyNumberFormat="1" applyFont="1" applyFill="1" applyBorder="1" applyAlignment="1" applyProtection="1">
      <alignment horizontal="center" vertical="center"/>
      <protection/>
    </xf>
    <xf numFmtId="0" fontId="7" fillId="31" borderId="16" xfId="0" applyNumberFormat="1" applyFont="1" applyFill="1" applyBorder="1" applyAlignment="1">
      <alignment horizontal="center" vertical="center" wrapText="1"/>
    </xf>
    <xf numFmtId="0" fontId="2" fillId="31" borderId="16" xfId="0" applyNumberFormat="1" applyFont="1" applyFill="1" applyBorder="1" applyAlignment="1" applyProtection="1">
      <alignment horizontal="center" vertical="center"/>
      <protection/>
    </xf>
    <xf numFmtId="1" fontId="7" fillId="40" borderId="16" xfId="0" applyNumberFormat="1" applyFont="1" applyFill="1" applyBorder="1" applyAlignment="1">
      <alignment horizontal="left" vertical="center" wrapText="1"/>
    </xf>
    <xf numFmtId="188" fontId="2" fillId="39" borderId="16" xfId="0" applyNumberFormat="1" applyFont="1" applyFill="1" applyBorder="1" applyAlignment="1" applyProtection="1">
      <alignment vertical="center"/>
      <protection/>
    </xf>
    <xf numFmtId="49" fontId="7" fillId="31" borderId="16" xfId="0" applyNumberFormat="1" applyFont="1" applyFill="1" applyBorder="1" applyAlignment="1">
      <alignment vertical="center" wrapText="1"/>
    </xf>
    <xf numFmtId="0" fontId="7" fillId="31" borderId="16" xfId="0" applyNumberFormat="1" applyFont="1" applyFill="1" applyBorder="1" applyAlignment="1">
      <alignment horizontal="center" vertical="center"/>
    </xf>
    <xf numFmtId="190" fontId="7" fillId="31" borderId="16" xfId="0" applyNumberFormat="1" applyFont="1" applyFill="1" applyBorder="1" applyAlignment="1">
      <alignment horizontal="center" vertical="center" wrapText="1"/>
    </xf>
    <xf numFmtId="1" fontId="7" fillId="31" borderId="16" xfId="0" applyNumberFormat="1" applyFont="1" applyFill="1" applyBorder="1" applyAlignment="1">
      <alignment horizontal="center" vertical="center"/>
    </xf>
    <xf numFmtId="1" fontId="7" fillId="31" borderId="16" xfId="0" applyNumberFormat="1" applyFont="1" applyFill="1" applyBorder="1" applyAlignment="1">
      <alignment horizontal="center" vertical="center" wrapText="1"/>
    </xf>
    <xf numFmtId="188" fontId="2" fillId="36" borderId="16" xfId="0" applyNumberFormat="1" applyFont="1" applyFill="1" applyBorder="1" applyAlignment="1" applyProtection="1">
      <alignment vertical="center"/>
      <protection/>
    </xf>
    <xf numFmtId="49" fontId="7" fillId="31" borderId="22" xfId="0" applyNumberFormat="1" applyFont="1" applyFill="1" applyBorder="1" applyAlignment="1">
      <alignment vertical="center" wrapText="1"/>
    </xf>
    <xf numFmtId="0" fontId="7" fillId="31" borderId="22" xfId="0" applyNumberFormat="1" applyFont="1" applyFill="1" applyBorder="1" applyAlignment="1">
      <alignment horizontal="center" vertical="center"/>
    </xf>
    <xf numFmtId="0" fontId="7" fillId="31" borderId="22" xfId="0" applyNumberFormat="1" applyFont="1" applyFill="1" applyBorder="1" applyAlignment="1" applyProtection="1">
      <alignment horizontal="center" vertical="center"/>
      <protection/>
    </xf>
    <xf numFmtId="1" fontId="7" fillId="31" borderId="22" xfId="0" applyNumberFormat="1" applyFont="1" applyFill="1" applyBorder="1" applyAlignment="1">
      <alignment horizontal="center" vertical="center"/>
    </xf>
    <xf numFmtId="1" fontId="7" fillId="31" borderId="22" xfId="0" applyNumberFormat="1" applyFont="1" applyFill="1" applyBorder="1" applyAlignment="1">
      <alignment horizontal="center" vertical="center" wrapText="1"/>
    </xf>
    <xf numFmtId="188" fontId="2" fillId="0" borderId="22" xfId="0" applyNumberFormat="1" applyFont="1" applyFill="1" applyBorder="1" applyAlignment="1" applyProtection="1">
      <alignment vertical="center"/>
      <protection/>
    </xf>
    <xf numFmtId="188" fontId="2" fillId="0" borderId="22" xfId="0" applyNumberFormat="1" applyFont="1" applyFill="1" applyBorder="1" applyAlignment="1" applyProtection="1">
      <alignment vertical="center"/>
      <protection/>
    </xf>
    <xf numFmtId="188" fontId="2" fillId="36" borderId="22" xfId="0" applyNumberFormat="1" applyFont="1" applyFill="1" applyBorder="1" applyAlignment="1" applyProtection="1">
      <alignment vertical="center"/>
      <protection/>
    </xf>
    <xf numFmtId="1" fontId="14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7" fillId="40" borderId="16" xfId="0" applyNumberFormat="1" applyFont="1" applyFill="1" applyBorder="1" applyAlignment="1" applyProtection="1">
      <alignment horizontal="center" vertical="center"/>
      <protection/>
    </xf>
    <xf numFmtId="188" fontId="27" fillId="40" borderId="16" xfId="0" applyNumberFormat="1" applyFont="1" applyFill="1" applyBorder="1" applyAlignment="1" applyProtection="1">
      <alignment vertical="center"/>
      <protection/>
    </xf>
    <xf numFmtId="188" fontId="27" fillId="40" borderId="16" xfId="0" applyNumberFormat="1" applyFont="1" applyFill="1" applyBorder="1" applyAlignment="1" applyProtection="1">
      <alignment horizontal="center" vertical="center" wrapText="1"/>
      <protection/>
    </xf>
    <xf numFmtId="0" fontId="27" fillId="40" borderId="16" xfId="0" applyNumberFormat="1" applyFont="1" applyFill="1" applyBorder="1" applyAlignment="1" applyProtection="1">
      <alignment horizontal="center" vertical="center" wrapText="1"/>
      <protection/>
    </xf>
    <xf numFmtId="188" fontId="27" fillId="31" borderId="16" xfId="0" applyNumberFormat="1" applyFont="1" applyFill="1" applyBorder="1" applyAlignment="1" applyProtection="1">
      <alignment vertical="center"/>
      <protection/>
    </xf>
    <xf numFmtId="188" fontId="27" fillId="40" borderId="16" xfId="0" applyNumberFormat="1" applyFont="1" applyFill="1" applyBorder="1" applyAlignment="1" applyProtection="1">
      <alignment horizontal="center" vertical="center"/>
      <protection/>
    </xf>
    <xf numFmtId="16" fontId="7" fillId="40" borderId="16" xfId="0" applyNumberFormat="1" applyFont="1" applyFill="1" applyBorder="1" applyAlignment="1">
      <alignment horizontal="center" vertical="center"/>
    </xf>
    <xf numFmtId="188" fontId="27" fillId="0" borderId="16" xfId="0" applyNumberFormat="1" applyFont="1" applyFill="1" applyBorder="1" applyAlignment="1" applyProtection="1">
      <alignment vertical="center"/>
      <protection/>
    </xf>
    <xf numFmtId="188" fontId="27" fillId="0" borderId="0" xfId="0" applyNumberFormat="1" applyFont="1" applyFill="1" applyBorder="1" applyAlignment="1" applyProtection="1">
      <alignment vertical="center"/>
      <protection/>
    </xf>
    <xf numFmtId="49" fontId="16" fillId="40" borderId="16" xfId="0" applyNumberFormat="1" applyFont="1" applyFill="1" applyBorder="1" applyAlignment="1">
      <alignment vertical="center" wrapText="1"/>
    </xf>
    <xf numFmtId="188" fontId="7" fillId="40" borderId="16" xfId="0" applyNumberFormat="1" applyFont="1" applyFill="1" applyBorder="1" applyAlignment="1" applyProtection="1">
      <alignment horizontal="center" vertical="center" wrapText="1"/>
      <protection/>
    </xf>
    <xf numFmtId="2" fontId="7" fillId="31" borderId="16" xfId="0" applyNumberFormat="1" applyFont="1" applyFill="1" applyBorder="1" applyAlignment="1">
      <alignment horizontal="center" vertical="center" wrapText="1"/>
    </xf>
    <xf numFmtId="190" fontId="7" fillId="31" borderId="16" xfId="0" applyNumberFormat="1" applyFont="1" applyFill="1" applyBorder="1" applyAlignment="1" applyProtection="1">
      <alignment vertical="center"/>
      <protection/>
    </xf>
    <xf numFmtId="190" fontId="7" fillId="40" borderId="16" xfId="0" applyNumberFormat="1" applyFont="1" applyFill="1" applyBorder="1" applyAlignment="1" applyProtection="1">
      <alignment vertical="center"/>
      <protection/>
    </xf>
    <xf numFmtId="0" fontId="2" fillId="40" borderId="16" xfId="0" applyFont="1" applyFill="1" applyBorder="1" applyAlignment="1">
      <alignment/>
    </xf>
    <xf numFmtId="190" fontId="2" fillId="40" borderId="16" xfId="0" applyNumberFormat="1" applyFont="1" applyFill="1" applyBorder="1" applyAlignment="1">
      <alignment horizontal="center" vertical="center"/>
    </xf>
    <xf numFmtId="0" fontId="2" fillId="0" borderId="25" xfId="55" applyFont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0" xfId="53" applyFont="1" applyBorder="1" applyAlignment="1">
      <alignment horizontal="left" vertical="center" wrapText="1"/>
      <protection/>
    </xf>
    <xf numFmtId="0" fontId="21" fillId="0" borderId="0" xfId="0" applyFont="1" applyAlignment="1">
      <alignment vertical="center" wrapText="1"/>
    </xf>
    <xf numFmtId="0" fontId="2" fillId="0" borderId="109" xfId="55" applyFont="1" applyBorder="1" applyAlignment="1">
      <alignment horizontal="center" vertical="center" textRotation="90"/>
      <protection/>
    </xf>
    <xf numFmtId="0" fontId="2" fillId="0" borderId="75" xfId="55" applyFont="1" applyBorder="1" applyAlignment="1">
      <alignment horizontal="center" vertical="center" textRotation="90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4" xfId="55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19" fillId="0" borderId="0" xfId="53" applyFont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6" fillId="0" borderId="0" xfId="53" applyFont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2" fillId="0" borderId="0" xfId="53" applyFont="1" applyAlignment="1">
      <alignment horizontal="left" wrapText="1"/>
      <protection/>
    </xf>
    <xf numFmtId="0" fontId="21" fillId="0" borderId="0" xfId="53" applyFont="1" applyAlignment="1">
      <alignment horizontal="left" wrapText="1"/>
      <protection/>
    </xf>
    <xf numFmtId="0" fontId="16" fillId="0" borderId="0" xfId="53" applyFont="1" applyAlignment="1">
      <alignment horizontal="left" vertical="center"/>
      <protection/>
    </xf>
    <xf numFmtId="0" fontId="7" fillId="0" borderId="0" xfId="54" applyFont="1" applyAlignment="1">
      <alignment horizontal="center"/>
      <protection/>
    </xf>
    <xf numFmtId="0" fontId="1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55" applyFont="1" applyBorder="1" applyAlignment="1">
      <alignment horizontal="center" wrapText="1"/>
      <protection/>
    </xf>
    <xf numFmtId="0" fontId="21" fillId="0" borderId="0" xfId="55" applyFont="1" applyAlignment="1">
      <alignment wrapText="1"/>
      <protection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6" fillId="0" borderId="27" xfId="54" applyNumberFormat="1" applyFont="1" applyBorder="1" applyAlignment="1" applyProtection="1">
      <alignment horizontal="left" vertical="top" wrapText="1"/>
      <protection locked="0"/>
    </xf>
    <xf numFmtId="0" fontId="19" fillId="0" borderId="110" xfId="0" applyFont="1" applyBorder="1" applyAlignment="1">
      <alignment horizontal="left" wrapText="1"/>
    </xf>
    <xf numFmtId="0" fontId="19" fillId="0" borderId="110" xfId="0" applyFont="1" applyBorder="1" applyAlignment="1">
      <alignment wrapText="1"/>
    </xf>
    <xf numFmtId="0" fontId="19" fillId="0" borderId="68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1" fillId="0" borderId="110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65" xfId="54" applyFont="1" applyBorder="1" applyAlignment="1">
      <alignment horizontal="center" vertical="center" wrapText="1"/>
      <protection/>
    </xf>
    <xf numFmtId="0" fontId="7" fillId="0" borderId="111" xfId="54" applyFont="1" applyBorder="1" applyAlignment="1">
      <alignment horizontal="center" vertical="center" wrapText="1"/>
      <protection/>
    </xf>
    <xf numFmtId="0" fontId="7" fillId="0" borderId="92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42" xfId="54" applyFont="1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0" fontId="7" fillId="0" borderId="105" xfId="54" applyFont="1" applyBorder="1" applyAlignment="1">
      <alignment horizontal="center" vertical="center" wrapText="1"/>
      <protection/>
    </xf>
    <xf numFmtId="0" fontId="7" fillId="0" borderId="45" xfId="54" applyFont="1" applyBorder="1" applyAlignment="1">
      <alignment horizontal="center" vertical="center" wrapText="1"/>
      <protection/>
    </xf>
    <xf numFmtId="0" fontId="2" fillId="0" borderId="112" xfId="55" applyFont="1" applyBorder="1" applyAlignment="1">
      <alignment horizontal="center" vertical="center" wrapText="1"/>
      <protection/>
    </xf>
    <xf numFmtId="0" fontId="2" fillId="0" borderId="113" xfId="55" applyFont="1" applyBorder="1" applyAlignment="1">
      <alignment horizontal="center" vertical="center" wrapText="1"/>
      <protection/>
    </xf>
    <xf numFmtId="0" fontId="2" fillId="0" borderId="114" xfId="55" applyFont="1" applyBorder="1" applyAlignment="1">
      <alignment horizontal="center" vertical="center" wrapText="1"/>
      <protection/>
    </xf>
    <xf numFmtId="0" fontId="7" fillId="0" borderId="35" xfId="54" applyFont="1" applyBorder="1" applyAlignment="1">
      <alignment horizontal="center" vertical="center" wrapText="1"/>
      <protection/>
    </xf>
    <xf numFmtId="0" fontId="7" fillId="0" borderId="46" xfId="54" applyFont="1" applyBorder="1" applyAlignment="1">
      <alignment horizontal="center" vertical="center" wrapText="1"/>
      <protection/>
    </xf>
    <xf numFmtId="0" fontId="7" fillId="0" borderId="43" xfId="54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 wrapText="1"/>
      <protection/>
    </xf>
    <xf numFmtId="0" fontId="7" fillId="0" borderId="115" xfId="54" applyFont="1" applyBorder="1" applyAlignment="1">
      <alignment horizontal="center" vertical="center" wrapText="1"/>
      <protection/>
    </xf>
    <xf numFmtId="0" fontId="7" fillId="0" borderId="39" xfId="54" applyFont="1" applyBorder="1" applyAlignment="1">
      <alignment horizontal="center" vertical="center" wrapText="1"/>
      <protection/>
    </xf>
    <xf numFmtId="49" fontId="14" fillId="0" borderId="27" xfId="54" applyNumberFormat="1" applyFont="1" applyBorder="1" applyAlignment="1">
      <alignment horizontal="center" vertical="center" wrapText="1"/>
      <protection/>
    </xf>
    <xf numFmtId="0" fontId="22" fillId="0" borderId="110" xfId="0" applyFont="1" applyBorder="1" applyAlignment="1">
      <alignment vertical="center" wrapText="1"/>
    </xf>
    <xf numFmtId="0" fontId="22" fillId="0" borderId="110" xfId="0" applyFont="1" applyBorder="1" applyAlignment="1">
      <alignment vertical="center" wrapText="1"/>
    </xf>
    <xf numFmtId="0" fontId="22" fillId="0" borderId="68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4" fillId="0" borderId="27" xfId="54" applyFont="1" applyBorder="1" applyAlignment="1">
      <alignment horizontal="center" vertical="center" wrapText="1"/>
      <protection/>
    </xf>
    <xf numFmtId="0" fontId="0" fillId="0" borderId="11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16" xfId="55" applyFont="1" applyBorder="1" applyAlignment="1">
      <alignment horizontal="center" vertical="center" wrapText="1"/>
      <protection/>
    </xf>
    <xf numFmtId="0" fontId="21" fillId="0" borderId="117" xfId="55" applyFont="1" applyBorder="1" applyAlignment="1">
      <alignment horizontal="center" vertical="center" wrapText="1"/>
      <protection/>
    </xf>
    <xf numFmtId="0" fontId="2" fillId="0" borderId="118" xfId="55" applyFont="1" applyBorder="1" applyAlignment="1">
      <alignment horizontal="center" vertical="center" wrapText="1"/>
      <protection/>
    </xf>
    <xf numFmtId="0" fontId="21" fillId="0" borderId="119" xfId="55" applyFont="1" applyBorder="1" applyAlignment="1">
      <alignment horizontal="center" vertical="center" wrapText="1"/>
      <protection/>
    </xf>
    <xf numFmtId="0" fontId="21" fillId="0" borderId="120" xfId="55" applyFont="1" applyBorder="1" applyAlignment="1">
      <alignment horizontal="center" vertical="center" wrapText="1"/>
      <protection/>
    </xf>
    <xf numFmtId="0" fontId="2" fillId="0" borderId="121" xfId="55" applyFont="1" applyBorder="1" applyAlignment="1">
      <alignment horizontal="center" vertical="center" wrapText="1"/>
      <protection/>
    </xf>
    <xf numFmtId="0" fontId="14" fillId="0" borderId="65" xfId="54" applyFont="1" applyBorder="1" applyAlignment="1">
      <alignment horizontal="center" vertical="center" wrapText="1"/>
      <protection/>
    </xf>
    <xf numFmtId="0" fontId="14" fillId="0" borderId="111" xfId="54" applyFont="1" applyBorder="1" applyAlignment="1">
      <alignment horizontal="center" vertical="center" wrapText="1"/>
      <protection/>
    </xf>
    <xf numFmtId="0" fontId="14" fillId="0" borderId="35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4" fillId="0" borderId="46" xfId="54" applyFont="1" applyBorder="1" applyAlignment="1">
      <alignment horizontal="center" vertical="center" wrapText="1"/>
      <protection/>
    </xf>
    <xf numFmtId="0" fontId="14" fillId="0" borderId="40" xfId="54" applyFont="1" applyBorder="1" applyAlignment="1">
      <alignment horizontal="center" vertical="center" wrapText="1"/>
      <protection/>
    </xf>
    <xf numFmtId="0" fontId="14" fillId="0" borderId="105" xfId="54" applyFont="1" applyBorder="1" applyAlignment="1">
      <alignment horizontal="center" vertical="center" wrapText="1"/>
      <protection/>
    </xf>
    <xf numFmtId="0" fontId="14" fillId="0" borderId="43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20" fillId="0" borderId="106" xfId="54" applyFont="1" applyBorder="1" applyAlignment="1">
      <alignment horizontal="center" vertical="center" wrapText="1"/>
      <protection/>
    </xf>
    <xf numFmtId="0" fontId="21" fillId="0" borderId="92" xfId="55" applyFont="1" applyBorder="1" applyAlignment="1">
      <alignment horizontal="center" vertical="center" wrapText="1"/>
      <protection/>
    </xf>
    <xf numFmtId="0" fontId="21" fillId="0" borderId="11" xfId="55" applyFont="1" applyBorder="1" applyAlignment="1">
      <alignment horizontal="center" vertical="center" wrapText="1"/>
      <protection/>
    </xf>
    <xf numFmtId="0" fontId="21" fillId="0" borderId="42" xfId="55" applyFont="1" applyBorder="1" applyAlignment="1">
      <alignment horizontal="center" vertical="center" wrapText="1"/>
      <protection/>
    </xf>
    <xf numFmtId="0" fontId="21" fillId="0" borderId="66" xfId="55" applyFont="1" applyBorder="1" applyAlignment="1">
      <alignment horizontal="center" vertical="center" wrapText="1"/>
      <protection/>
    </xf>
    <xf numFmtId="0" fontId="21" fillId="0" borderId="45" xfId="55" applyFont="1" applyBorder="1" applyAlignment="1">
      <alignment horizontal="center" vertical="center" wrapText="1"/>
      <protection/>
    </xf>
    <xf numFmtId="0" fontId="2" fillId="0" borderId="110" xfId="55" applyFont="1" applyBorder="1" applyAlignment="1">
      <alignment horizontal="center" vertical="center" wrapText="1"/>
      <protection/>
    </xf>
    <xf numFmtId="0" fontId="21" fillId="0" borderId="110" xfId="55" applyFont="1" applyBorder="1" applyAlignment="1">
      <alignment horizontal="center" vertical="center" wrapText="1"/>
      <protection/>
    </xf>
    <xf numFmtId="0" fontId="21" fillId="0" borderId="68" xfId="55" applyFont="1" applyBorder="1" applyAlignment="1">
      <alignment horizontal="center" vertical="center" wrapText="1"/>
      <protection/>
    </xf>
    <xf numFmtId="0" fontId="2" fillId="0" borderId="119" xfId="55" applyFont="1" applyBorder="1" applyAlignment="1">
      <alignment horizontal="center" vertical="center" wrapText="1"/>
      <protection/>
    </xf>
    <xf numFmtId="0" fontId="2" fillId="0" borderId="120" xfId="55" applyFont="1" applyBorder="1" applyAlignment="1">
      <alignment horizontal="center" vertical="center" wrapText="1"/>
      <protection/>
    </xf>
    <xf numFmtId="0" fontId="7" fillId="0" borderId="111" xfId="55" applyFont="1" applyBorder="1" applyAlignment="1">
      <alignment horizontal="center" vertical="center" wrapText="1"/>
      <protection/>
    </xf>
    <xf numFmtId="0" fontId="21" fillId="0" borderId="111" xfId="55" applyFont="1" applyBorder="1" applyAlignment="1">
      <alignment horizontal="center" vertical="center" wrapText="1"/>
      <protection/>
    </xf>
    <xf numFmtId="0" fontId="21" fillId="0" borderId="35" xfId="55" applyFont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 vertical="center" wrapText="1"/>
      <protection/>
    </xf>
    <xf numFmtId="0" fontId="21" fillId="0" borderId="46" xfId="55" applyFont="1" applyBorder="1" applyAlignment="1">
      <alignment horizontal="center" vertical="center" wrapText="1"/>
      <protection/>
    </xf>
    <xf numFmtId="0" fontId="21" fillId="0" borderId="105" xfId="55" applyFont="1" applyBorder="1" applyAlignment="1">
      <alignment horizontal="center" vertical="center" wrapText="1"/>
      <protection/>
    </xf>
    <xf numFmtId="0" fontId="21" fillId="0" borderId="43" xfId="55" applyFont="1" applyBorder="1" applyAlignment="1">
      <alignment horizontal="center" vertical="center" wrapText="1"/>
      <protection/>
    </xf>
    <xf numFmtId="0" fontId="2" fillId="0" borderId="91" xfId="55" applyFont="1" applyBorder="1" applyAlignment="1">
      <alignment horizontal="center" vertical="center" wrapText="1"/>
      <protection/>
    </xf>
    <xf numFmtId="0" fontId="2" fillId="0" borderId="97" xfId="55" applyFont="1" applyBorder="1" applyAlignment="1">
      <alignment horizontal="center" vertical="center" wrapText="1"/>
      <protection/>
    </xf>
    <xf numFmtId="0" fontId="21" fillId="0" borderId="97" xfId="55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12" fillId="0" borderId="65" xfId="54" applyFont="1" applyBorder="1" applyAlignment="1">
      <alignment horizontal="center" vertical="center" wrapText="1"/>
      <protection/>
    </xf>
    <xf numFmtId="0" fontId="0" fillId="0" borderId="111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40" xfId="55" applyFont="1" applyBorder="1" applyAlignment="1">
      <alignment horizontal="center" vertical="center" wrapText="1"/>
      <protection/>
    </xf>
    <xf numFmtId="0" fontId="0" fillId="0" borderId="105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1" fillId="0" borderId="40" xfId="55" applyFont="1" applyBorder="1" applyAlignment="1">
      <alignment horizontal="center" vertical="center" wrapText="1"/>
      <protection/>
    </xf>
    <xf numFmtId="0" fontId="21" fillId="0" borderId="122" xfId="55" applyFont="1" applyBorder="1" applyAlignment="1">
      <alignment horizontal="center" vertical="center" wrapText="1"/>
      <protection/>
    </xf>
    <xf numFmtId="0" fontId="2" fillId="0" borderId="123" xfId="55" applyFont="1" applyBorder="1" applyAlignment="1">
      <alignment horizontal="center" vertical="center" wrapText="1"/>
      <protection/>
    </xf>
    <xf numFmtId="0" fontId="2" fillId="0" borderId="124" xfId="55" applyFont="1" applyBorder="1" applyAlignment="1">
      <alignment horizontal="center" vertical="center" wrapText="1"/>
      <protection/>
    </xf>
    <xf numFmtId="0" fontId="2" fillId="0" borderId="125" xfId="55" applyFont="1" applyBorder="1" applyAlignment="1">
      <alignment horizontal="center" vertical="center" wrapText="1"/>
      <protection/>
    </xf>
    <xf numFmtId="0" fontId="21" fillId="0" borderId="15" xfId="55" applyFont="1" applyBorder="1" applyAlignment="1">
      <alignment horizontal="center" vertical="center" wrapText="1"/>
      <protection/>
    </xf>
    <xf numFmtId="0" fontId="21" fillId="0" borderId="64" xfId="55" applyFont="1" applyBorder="1" applyAlignment="1">
      <alignment horizontal="center" vertical="center" wrapText="1"/>
      <protection/>
    </xf>
    <xf numFmtId="0" fontId="21" fillId="0" borderId="13" xfId="55" applyFont="1" applyBorder="1" applyAlignment="1">
      <alignment horizontal="center" vertical="center" wrapText="1"/>
      <protection/>
    </xf>
    <xf numFmtId="0" fontId="2" fillId="0" borderId="107" xfId="55" applyFont="1" applyBorder="1" applyAlignment="1">
      <alignment horizontal="center" vertical="center" wrapText="1"/>
      <protection/>
    </xf>
    <xf numFmtId="0" fontId="21" fillId="0" borderId="101" xfId="55" applyFont="1" applyBorder="1" applyAlignment="1">
      <alignment horizontal="center" vertical="center" wrapText="1"/>
      <protection/>
    </xf>
    <xf numFmtId="0" fontId="2" fillId="0" borderId="56" xfId="55" applyFont="1" applyBorder="1" applyAlignment="1">
      <alignment horizontal="center" vertical="center" wrapText="1"/>
      <protection/>
    </xf>
    <xf numFmtId="0" fontId="2" fillId="0" borderId="126" xfId="55" applyFont="1" applyBorder="1" applyAlignment="1">
      <alignment horizontal="center" vertical="center" wrapText="1"/>
      <protection/>
    </xf>
    <xf numFmtId="0" fontId="2" fillId="0" borderId="57" xfId="55" applyFont="1" applyBorder="1" applyAlignment="1">
      <alignment horizontal="center" vertical="center" wrapText="1"/>
      <protection/>
    </xf>
    <xf numFmtId="0" fontId="2" fillId="0" borderId="123" xfId="55" applyNumberFormat="1" applyFont="1" applyBorder="1" applyAlignment="1">
      <alignment horizontal="center" vertical="center" wrapText="1"/>
      <protection/>
    </xf>
    <xf numFmtId="0" fontId="2" fillId="0" borderId="124" xfId="55" applyNumberFormat="1" applyFont="1" applyBorder="1" applyAlignment="1">
      <alignment horizontal="center" vertical="center" wrapText="1"/>
      <protection/>
    </xf>
    <xf numFmtId="0" fontId="2" fillId="0" borderId="127" xfId="55" applyNumberFormat="1" applyFont="1" applyBorder="1" applyAlignment="1">
      <alignment horizontal="center" vertical="center" wrapText="1"/>
      <protection/>
    </xf>
    <xf numFmtId="0" fontId="7" fillId="0" borderId="50" xfId="54" applyFont="1" applyBorder="1" applyAlignment="1">
      <alignment horizontal="center" vertical="center" wrapText="1"/>
      <protection/>
    </xf>
    <xf numFmtId="0" fontId="7" fillId="0" borderId="128" xfId="54" applyFont="1" applyBorder="1" applyAlignment="1">
      <alignment horizontal="center" vertical="center" wrapText="1"/>
      <protection/>
    </xf>
    <xf numFmtId="0" fontId="7" fillId="0" borderId="52" xfId="54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7" fillId="0" borderId="106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66" xfId="54" applyFont="1" applyBorder="1" applyAlignment="1">
      <alignment horizontal="center" vertical="center" wrapText="1"/>
      <protection/>
    </xf>
    <xf numFmtId="0" fontId="2" fillId="0" borderId="129" xfId="55" applyFont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22" fontId="74" fillId="40" borderId="16" xfId="0" applyNumberFormat="1" applyFont="1" applyFill="1" applyBorder="1" applyAlignment="1">
      <alignment horizontal="center" vertical="center" wrapText="1"/>
    </xf>
    <xf numFmtId="0" fontId="83" fillId="40" borderId="1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22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10" fillId="33" borderId="28" xfId="0" applyNumberFormat="1" applyFont="1" applyFill="1" applyBorder="1" applyAlignment="1" applyProtection="1">
      <alignment horizontal="center" vertical="center"/>
      <protection/>
    </xf>
    <xf numFmtId="188" fontId="10" fillId="33" borderId="39" xfId="0" applyNumberFormat="1" applyFont="1" applyFill="1" applyBorder="1" applyAlignment="1" applyProtection="1">
      <alignment horizontal="center" vertical="center"/>
      <protection/>
    </xf>
    <xf numFmtId="189" fontId="2" fillId="33" borderId="50" xfId="0" applyNumberFormat="1" applyFont="1" applyFill="1" applyBorder="1" applyAlignment="1" applyProtection="1">
      <alignment horizontal="center" vertical="center"/>
      <protection/>
    </xf>
    <xf numFmtId="189" fontId="2" fillId="33" borderId="52" xfId="0" applyNumberFormat="1" applyFont="1" applyFill="1" applyBorder="1" applyAlignment="1" applyProtection="1">
      <alignment horizontal="center" vertical="center"/>
      <protection/>
    </xf>
    <xf numFmtId="191" fontId="2" fillId="33" borderId="50" xfId="0" applyNumberFormat="1" applyFont="1" applyFill="1" applyBorder="1" applyAlignment="1" applyProtection="1">
      <alignment horizontal="center" vertical="center"/>
      <protection/>
    </xf>
    <xf numFmtId="191" fontId="2" fillId="33" borderId="52" xfId="0" applyNumberFormat="1" applyFont="1" applyFill="1" applyBorder="1" applyAlignment="1" applyProtection="1">
      <alignment horizontal="center" vertical="center"/>
      <protection/>
    </xf>
    <xf numFmtId="222" fontId="2" fillId="0" borderId="28" xfId="0" applyNumberFormat="1" applyFont="1" applyFill="1" applyBorder="1" applyAlignment="1" applyProtection="1">
      <alignment horizontal="center" vertical="center" wrapText="1"/>
      <protection/>
    </xf>
    <xf numFmtId="222" fontId="2" fillId="0" borderId="115" xfId="0" applyNumberFormat="1" applyFont="1" applyFill="1" applyBorder="1" applyAlignment="1" applyProtection="1">
      <alignment horizontal="center" vertical="center" wrapText="1"/>
      <protection/>
    </xf>
    <xf numFmtId="222" fontId="2" fillId="0" borderId="39" xfId="0" applyNumberFormat="1" applyFont="1" applyFill="1" applyBorder="1" applyAlignment="1" applyProtection="1">
      <alignment horizontal="center" vertical="center" wrapText="1"/>
      <protection/>
    </xf>
    <xf numFmtId="222" fontId="0" fillId="0" borderId="16" xfId="0" applyNumberFormat="1" applyBorder="1" applyAlignment="1">
      <alignment horizontal="center" vertical="center" wrapText="1"/>
    </xf>
    <xf numFmtId="193" fontId="2" fillId="33" borderId="50" xfId="0" applyNumberFormat="1" applyFont="1" applyFill="1" applyBorder="1" applyAlignment="1" applyProtection="1">
      <alignment horizontal="center" vertical="center"/>
      <protection/>
    </xf>
    <xf numFmtId="193" fontId="2" fillId="33" borderId="52" xfId="0" applyNumberFormat="1" applyFont="1" applyFill="1" applyBorder="1" applyAlignment="1" applyProtection="1">
      <alignment horizontal="center" vertical="center"/>
      <protection/>
    </xf>
    <xf numFmtId="188" fontId="10" fillId="33" borderId="27" xfId="0" applyNumberFormat="1" applyFont="1" applyFill="1" applyBorder="1" applyAlignment="1" applyProtection="1">
      <alignment horizontal="center" vertical="center"/>
      <protection/>
    </xf>
    <xf numFmtId="188" fontId="10" fillId="33" borderId="68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188" fontId="10" fillId="0" borderId="16" xfId="0" applyNumberFormat="1" applyFont="1" applyFill="1" applyBorder="1" applyAlignment="1" applyProtection="1">
      <alignment horizontal="center" vertical="center"/>
      <protection/>
    </xf>
    <xf numFmtId="188" fontId="10" fillId="0" borderId="28" xfId="0" applyNumberFormat="1" applyFont="1" applyFill="1" applyBorder="1" applyAlignment="1" applyProtection="1">
      <alignment horizontal="center" vertical="center"/>
      <protection/>
    </xf>
    <xf numFmtId="188" fontId="10" fillId="0" borderId="115" xfId="0" applyNumberFormat="1" applyFont="1" applyFill="1" applyBorder="1" applyAlignment="1" applyProtection="1">
      <alignment horizontal="center" vertical="center"/>
      <protection/>
    </xf>
    <xf numFmtId="188" fontId="10" fillId="0" borderId="39" xfId="0" applyNumberFormat="1" applyFont="1" applyFill="1" applyBorder="1" applyAlignment="1" applyProtection="1">
      <alignment horizontal="center" vertical="center"/>
      <protection/>
    </xf>
    <xf numFmtId="188" fontId="2" fillId="33" borderId="16" xfId="0" applyNumberFormat="1" applyFont="1" applyFill="1" applyBorder="1" applyAlignment="1" applyProtection="1">
      <alignment horizontal="center" vertical="center"/>
      <protection/>
    </xf>
    <xf numFmtId="188" fontId="2" fillId="33" borderId="28" xfId="0" applyNumberFormat="1" applyFont="1" applyFill="1" applyBorder="1" applyAlignment="1" applyProtection="1">
      <alignment horizontal="center" vertical="center"/>
      <protection/>
    </xf>
    <xf numFmtId="188" fontId="2" fillId="33" borderId="115" xfId="0" applyNumberFormat="1" applyFont="1" applyFill="1" applyBorder="1" applyAlignment="1" applyProtection="1">
      <alignment horizontal="center" vertical="center"/>
      <protection/>
    </xf>
    <xf numFmtId="188" fontId="2" fillId="33" borderId="39" xfId="0" applyNumberFormat="1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6" fillId="33" borderId="106" xfId="0" applyFont="1" applyFill="1" applyBorder="1" applyAlignment="1">
      <alignment horizontal="center" vertical="center" wrapText="1"/>
    </xf>
    <xf numFmtId="0" fontId="6" fillId="33" borderId="111" xfId="0" applyFont="1" applyFill="1" applyBorder="1" applyAlignment="1">
      <alignment horizontal="center" vertical="center" wrapText="1"/>
    </xf>
    <xf numFmtId="0" fontId="6" fillId="33" borderId="92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right" vertical="center" wrapText="1"/>
    </xf>
    <xf numFmtId="189" fontId="2" fillId="33" borderId="28" xfId="0" applyNumberFormat="1" applyFont="1" applyFill="1" applyBorder="1" applyAlignment="1" applyProtection="1">
      <alignment horizontal="center" vertical="center"/>
      <protection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88" fontId="8" fillId="33" borderId="25" xfId="0" applyNumberFormat="1" applyFont="1" applyFill="1" applyBorder="1" applyAlignment="1" applyProtection="1">
      <alignment horizontal="center" vertical="center"/>
      <protection/>
    </xf>
    <xf numFmtId="188" fontId="8" fillId="33" borderId="64" xfId="0" applyNumberFormat="1" applyFont="1" applyFill="1" applyBorder="1" applyAlignment="1" applyProtection="1">
      <alignment horizontal="center" vertical="center"/>
      <protection/>
    </xf>
    <xf numFmtId="188" fontId="8" fillId="33" borderId="105" xfId="0" applyNumberFormat="1" applyFont="1" applyFill="1" applyBorder="1" applyAlignment="1" applyProtection="1">
      <alignment horizontal="center" vertical="center"/>
      <protection/>
    </xf>
    <xf numFmtId="188" fontId="8" fillId="33" borderId="15" xfId="0" applyNumberFormat="1" applyFont="1" applyFill="1" applyBorder="1" applyAlignment="1" applyProtection="1">
      <alignment horizontal="center" vertical="center"/>
      <protection/>
    </xf>
    <xf numFmtId="188" fontId="2" fillId="7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" fillId="7" borderId="22" xfId="0" applyNumberFormat="1" applyFont="1" applyFill="1" applyBorder="1" applyAlignment="1" applyProtection="1">
      <alignment horizontal="center" vertical="center" textRotation="90" wrapText="1"/>
      <protection/>
    </xf>
    <xf numFmtId="189" fontId="2" fillId="33" borderId="56" xfId="0" applyNumberFormat="1" applyFont="1" applyFill="1" applyBorder="1" applyAlignment="1" applyProtection="1">
      <alignment horizontal="center" vertical="center"/>
      <protection/>
    </xf>
    <xf numFmtId="189" fontId="2" fillId="33" borderId="57" xfId="0" applyNumberFormat="1" applyFont="1" applyFill="1" applyBorder="1" applyAlignment="1" applyProtection="1">
      <alignment horizontal="center" vertical="center"/>
      <protection/>
    </xf>
    <xf numFmtId="188" fontId="2" fillId="33" borderId="27" xfId="0" applyNumberFormat="1" applyFont="1" applyFill="1" applyBorder="1" applyAlignment="1" applyProtection="1">
      <alignment horizontal="center" vertical="center"/>
      <protection/>
    </xf>
    <xf numFmtId="188" fontId="2" fillId="33" borderId="110" xfId="0" applyNumberFormat="1" applyFont="1" applyFill="1" applyBorder="1" applyAlignment="1" applyProtection="1">
      <alignment horizontal="center" vertical="center"/>
      <protection/>
    </xf>
    <xf numFmtId="188" fontId="2" fillId="33" borderId="68" xfId="0" applyNumberFormat="1" applyFont="1" applyFill="1" applyBorder="1" applyAlignment="1" applyProtection="1">
      <alignment horizontal="center" vertical="center"/>
      <protection/>
    </xf>
    <xf numFmtId="188" fontId="2" fillId="33" borderId="24" xfId="0" applyNumberFormat="1" applyFont="1" applyFill="1" applyBorder="1" applyAlignment="1" applyProtection="1">
      <alignment horizontal="center" vertical="center"/>
      <protection/>
    </xf>
    <xf numFmtId="188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0" fontId="8" fillId="2" borderId="25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188" fontId="2" fillId="33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22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25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46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46" xfId="0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 applyProtection="1">
      <alignment horizontal="center" vertical="center" textRotation="90"/>
      <protection/>
    </xf>
    <xf numFmtId="0" fontId="2" fillId="33" borderId="22" xfId="0" applyNumberFormat="1" applyFont="1" applyFill="1" applyBorder="1" applyAlignment="1" applyProtection="1">
      <alignment horizontal="center" vertical="center" textRotation="90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/>
    </xf>
    <xf numFmtId="188" fontId="1" fillId="33" borderId="110" xfId="0" applyNumberFormat="1" applyFont="1" applyFill="1" applyBorder="1" applyAlignment="1" applyProtection="1">
      <alignment horizontal="center" vertical="center" wrapText="1"/>
      <protection/>
    </xf>
    <xf numFmtId="188" fontId="1" fillId="40" borderId="10" xfId="0" applyNumberFormat="1" applyFont="1" applyFill="1" applyBorder="1" applyAlignment="1" applyProtection="1">
      <alignment horizontal="center" vertical="center" wrapText="1"/>
      <protection/>
    </xf>
    <xf numFmtId="188" fontId="1" fillId="33" borderId="0" xfId="0" applyNumberFormat="1" applyFont="1" applyFill="1" applyBorder="1" applyAlignment="1" applyProtection="1">
      <alignment horizontal="center" vertical="center" wrapText="1"/>
      <protection/>
    </xf>
    <xf numFmtId="188" fontId="2" fillId="33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2" fillId="40" borderId="16" xfId="0" applyNumberFormat="1" applyFont="1" applyFill="1" applyBorder="1" applyAlignment="1" applyProtection="1">
      <alignment horizontal="center" vertical="center" wrapText="1"/>
      <protection/>
    </xf>
    <xf numFmtId="188" fontId="2" fillId="40" borderId="22" xfId="0" applyNumberFormat="1" applyFont="1" applyFill="1" applyBorder="1" applyAlignment="1" applyProtection="1">
      <alignment horizontal="center" vertical="center" wrapText="1"/>
      <protection/>
    </xf>
    <xf numFmtId="188" fontId="8" fillId="0" borderId="28" xfId="0" applyNumberFormat="1" applyFont="1" applyFill="1" applyBorder="1" applyAlignment="1" applyProtection="1">
      <alignment horizontal="center" vertical="center"/>
      <protection/>
    </xf>
    <xf numFmtId="188" fontId="8" fillId="0" borderId="115" xfId="0" applyNumberFormat="1" applyFont="1" applyFill="1" applyBorder="1" applyAlignment="1" applyProtection="1">
      <alignment horizontal="center" vertical="center"/>
      <protection/>
    </xf>
    <xf numFmtId="188" fontId="8" fillId="0" borderId="39" xfId="0" applyNumberFormat="1" applyFont="1" applyFill="1" applyBorder="1" applyAlignment="1" applyProtection="1">
      <alignment horizontal="center" vertical="center"/>
      <protection/>
    </xf>
    <xf numFmtId="189" fontId="2" fillId="33" borderId="27" xfId="0" applyNumberFormat="1" applyFont="1" applyFill="1" applyBorder="1" applyAlignment="1" applyProtection="1">
      <alignment horizontal="center" vertical="center"/>
      <protection/>
    </xf>
    <xf numFmtId="189" fontId="2" fillId="33" borderId="68" xfId="0" applyNumberFormat="1" applyFont="1" applyFill="1" applyBorder="1" applyAlignment="1" applyProtection="1">
      <alignment horizontal="center" vertical="center"/>
      <protection/>
    </xf>
    <xf numFmtId="188" fontId="1" fillId="33" borderId="28" xfId="0" applyNumberFormat="1" applyFont="1" applyFill="1" applyBorder="1" applyAlignment="1" applyProtection="1">
      <alignment horizontal="center" vertical="center"/>
      <protection/>
    </xf>
    <xf numFmtId="188" fontId="1" fillId="33" borderId="115" xfId="0" applyNumberFormat="1" applyFont="1" applyFill="1" applyBorder="1" applyAlignment="1" applyProtection="1">
      <alignment horizontal="center" vertical="center"/>
      <protection/>
    </xf>
    <xf numFmtId="188" fontId="16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6" fillId="33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16" fillId="33" borderId="26" xfId="0" applyNumberFormat="1" applyFont="1" applyFill="1" applyBorder="1" applyAlignment="1" applyProtection="1">
      <alignment horizontal="center" vertical="center" textRotation="90" wrapText="1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8" fontId="16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6" fillId="33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6" fillId="33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33" borderId="130" xfId="0" applyFont="1" applyFill="1" applyBorder="1" applyAlignment="1" applyProtection="1">
      <alignment horizontal="right" vertical="center"/>
      <protection/>
    </xf>
    <xf numFmtId="188" fontId="10" fillId="33" borderId="131" xfId="0" applyNumberFormat="1" applyFont="1" applyFill="1" applyBorder="1" applyAlignment="1" applyProtection="1">
      <alignment horizontal="right" vertical="center"/>
      <protection/>
    </xf>
    <xf numFmtId="188" fontId="10" fillId="33" borderId="132" xfId="0" applyNumberFormat="1" applyFont="1" applyFill="1" applyBorder="1" applyAlignment="1" applyProtection="1">
      <alignment horizontal="right" vertical="center"/>
      <protection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6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right" vertical="center" wrapText="1"/>
    </xf>
    <xf numFmtId="0" fontId="8" fillId="33" borderId="35" xfId="0" applyFont="1" applyFill="1" applyBorder="1" applyAlignment="1">
      <alignment horizontal="righ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 applyProtection="1">
      <alignment horizontal="right" vertical="center"/>
      <protection/>
    </xf>
    <xf numFmtId="0" fontId="2" fillId="33" borderId="33" xfId="0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horizontal="right" vertical="center"/>
      <protection/>
    </xf>
    <xf numFmtId="0" fontId="2" fillId="33" borderId="115" xfId="0" applyFont="1" applyFill="1" applyBorder="1" applyAlignment="1" applyProtection="1">
      <alignment horizontal="right" vertical="center"/>
      <protection/>
    </xf>
    <xf numFmtId="0" fontId="2" fillId="33" borderId="39" xfId="0" applyFont="1" applyFill="1" applyBorder="1" applyAlignment="1" applyProtection="1">
      <alignment horizontal="right" vertical="center"/>
      <protection/>
    </xf>
    <xf numFmtId="188" fontId="2" fillId="40" borderId="25" xfId="0" applyNumberFormat="1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7" fillId="40" borderId="33" xfId="0" applyFont="1" applyFill="1" applyBorder="1" applyAlignment="1">
      <alignment horizontal="center" vertical="center" wrapText="1"/>
    </xf>
    <xf numFmtId="0" fontId="0" fillId="40" borderId="33" xfId="0" applyFont="1" applyFill="1" applyBorder="1" applyAlignment="1">
      <alignment horizontal="center" vertical="center" wrapText="1"/>
    </xf>
    <xf numFmtId="1" fontId="7" fillId="40" borderId="0" xfId="0" applyNumberFormat="1" applyFont="1" applyFill="1" applyBorder="1" applyAlignment="1">
      <alignment horizontal="center" vertical="center" wrapText="1"/>
    </xf>
    <xf numFmtId="0" fontId="0" fillId="40" borderId="0" xfId="0" applyFont="1" applyFill="1" applyAlignment="1">
      <alignment vertical="center"/>
    </xf>
    <xf numFmtId="1" fontId="2" fillId="40" borderId="50" xfId="0" applyNumberFormat="1" applyFont="1" applyFill="1" applyBorder="1" applyAlignment="1" applyProtection="1">
      <alignment horizontal="center" vertical="center"/>
      <protection/>
    </xf>
    <xf numFmtId="1" fontId="2" fillId="40" borderId="52" xfId="0" applyNumberFormat="1" applyFont="1" applyFill="1" applyBorder="1" applyAlignment="1" applyProtection="1">
      <alignment horizontal="center" vertical="center"/>
      <protection/>
    </xf>
    <xf numFmtId="222" fontId="2" fillId="40" borderId="16" xfId="0" applyNumberFormat="1" applyFont="1" applyFill="1" applyBorder="1" applyAlignment="1" applyProtection="1">
      <alignment horizontal="center" vertical="center" wrapText="1"/>
      <protection/>
    </xf>
    <xf numFmtId="188" fontId="2" fillId="40" borderId="16" xfId="0" applyNumberFormat="1" applyFont="1" applyFill="1" applyBorder="1" applyAlignment="1" applyProtection="1">
      <alignment horizontal="center" vertical="center"/>
      <protection/>
    </xf>
    <xf numFmtId="188" fontId="2" fillId="40" borderId="28" xfId="0" applyNumberFormat="1" applyFont="1" applyFill="1" applyBorder="1" applyAlignment="1" applyProtection="1">
      <alignment horizontal="center" vertical="center"/>
      <protection/>
    </xf>
    <xf numFmtId="188" fontId="2" fillId="40" borderId="115" xfId="0" applyNumberFormat="1" applyFont="1" applyFill="1" applyBorder="1" applyAlignment="1" applyProtection="1">
      <alignment horizontal="center" vertical="center"/>
      <protection/>
    </xf>
    <xf numFmtId="188" fontId="2" fillId="40" borderId="39" xfId="0" applyNumberFormat="1" applyFont="1" applyFill="1" applyBorder="1" applyAlignment="1" applyProtection="1">
      <alignment horizontal="center" vertical="center"/>
      <protection/>
    </xf>
    <xf numFmtId="49" fontId="7" fillId="40" borderId="0" xfId="0" applyNumberFormat="1" applyFont="1" applyFill="1" applyBorder="1" applyAlignment="1">
      <alignment horizontal="left" vertical="center" wrapText="1"/>
    </xf>
    <xf numFmtId="222" fontId="0" fillId="40" borderId="16" xfId="0" applyNumberFormat="1" applyFont="1" applyFill="1" applyBorder="1" applyAlignment="1">
      <alignment horizontal="center" vertical="center" wrapText="1"/>
    </xf>
    <xf numFmtId="188" fontId="10" fillId="40" borderId="28" xfId="0" applyNumberFormat="1" applyFont="1" applyFill="1" applyBorder="1" applyAlignment="1" applyProtection="1">
      <alignment horizontal="center" vertical="center"/>
      <protection/>
    </xf>
    <xf numFmtId="188" fontId="10" fillId="40" borderId="115" xfId="0" applyNumberFormat="1" applyFont="1" applyFill="1" applyBorder="1" applyAlignment="1" applyProtection="1">
      <alignment horizontal="center" vertical="center"/>
      <protection/>
    </xf>
    <xf numFmtId="188" fontId="10" fillId="40" borderId="39" xfId="0" applyNumberFormat="1" applyFont="1" applyFill="1" applyBorder="1" applyAlignment="1" applyProtection="1">
      <alignment horizontal="center" vertical="center"/>
      <protection/>
    </xf>
    <xf numFmtId="222" fontId="2" fillId="40" borderId="28" xfId="0" applyNumberFormat="1" applyFont="1" applyFill="1" applyBorder="1" applyAlignment="1" applyProtection="1">
      <alignment horizontal="center" vertical="center" wrapText="1"/>
      <protection/>
    </xf>
    <xf numFmtId="222" fontId="2" fillId="40" borderId="115" xfId="0" applyNumberFormat="1" applyFont="1" applyFill="1" applyBorder="1" applyAlignment="1" applyProtection="1">
      <alignment horizontal="center" vertical="center" wrapText="1"/>
      <protection/>
    </xf>
    <xf numFmtId="222" fontId="2" fillId="40" borderId="39" xfId="0" applyNumberFormat="1" applyFont="1" applyFill="1" applyBorder="1" applyAlignment="1" applyProtection="1">
      <alignment horizontal="center" vertical="center" wrapText="1"/>
      <protection/>
    </xf>
    <xf numFmtId="188" fontId="10" fillId="40" borderId="16" xfId="0" applyNumberFormat="1" applyFont="1" applyFill="1" applyBorder="1" applyAlignment="1" applyProtection="1">
      <alignment horizontal="center" vertical="center"/>
      <protection/>
    </xf>
    <xf numFmtId="188" fontId="10" fillId="40" borderId="27" xfId="0" applyNumberFormat="1" applyFont="1" applyFill="1" applyBorder="1" applyAlignment="1" applyProtection="1">
      <alignment horizontal="center" vertical="center"/>
      <protection/>
    </xf>
    <xf numFmtId="188" fontId="10" fillId="40" borderId="68" xfId="0" applyNumberFormat="1" applyFont="1" applyFill="1" applyBorder="1" applyAlignment="1" applyProtection="1">
      <alignment horizontal="center" vertical="center"/>
      <protection/>
    </xf>
    <xf numFmtId="189" fontId="2" fillId="40" borderId="50" xfId="0" applyNumberFormat="1" applyFont="1" applyFill="1" applyBorder="1" applyAlignment="1" applyProtection="1">
      <alignment horizontal="center" vertical="center"/>
      <protection/>
    </xf>
    <xf numFmtId="189" fontId="2" fillId="40" borderId="52" xfId="0" applyNumberFormat="1" applyFont="1" applyFill="1" applyBorder="1" applyAlignment="1" applyProtection="1">
      <alignment horizontal="center" vertical="center"/>
      <protection/>
    </xf>
    <xf numFmtId="0" fontId="2" fillId="40" borderId="28" xfId="0" applyFont="1" applyFill="1" applyBorder="1" applyAlignment="1" applyProtection="1">
      <alignment horizontal="right" vertical="center"/>
      <protection/>
    </xf>
    <xf numFmtId="0" fontId="2" fillId="40" borderId="115" xfId="0" applyFont="1" applyFill="1" applyBorder="1" applyAlignment="1" applyProtection="1">
      <alignment horizontal="right" vertical="center"/>
      <protection/>
    </xf>
    <xf numFmtId="0" fontId="2" fillId="40" borderId="39" xfId="0" applyFont="1" applyFill="1" applyBorder="1" applyAlignment="1" applyProtection="1">
      <alignment horizontal="right" vertical="center"/>
      <protection/>
    </xf>
    <xf numFmtId="0" fontId="2" fillId="40" borderId="130" xfId="0" applyFont="1" applyFill="1" applyBorder="1" applyAlignment="1" applyProtection="1">
      <alignment horizontal="right" vertical="center"/>
      <protection/>
    </xf>
    <xf numFmtId="188" fontId="10" fillId="40" borderId="131" xfId="0" applyNumberFormat="1" applyFont="1" applyFill="1" applyBorder="1" applyAlignment="1" applyProtection="1">
      <alignment horizontal="right" vertical="center"/>
      <protection/>
    </xf>
    <xf numFmtId="188" fontId="10" fillId="40" borderId="132" xfId="0" applyNumberFormat="1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right" vertical="center" wrapText="1"/>
    </xf>
    <xf numFmtId="0" fontId="8" fillId="40" borderId="46" xfId="0" applyFont="1" applyFill="1" applyBorder="1" applyAlignment="1">
      <alignment horizontal="right" vertical="center" wrapText="1"/>
    </xf>
    <xf numFmtId="0" fontId="8" fillId="40" borderId="22" xfId="0" applyFont="1" applyFill="1" applyBorder="1" applyAlignment="1">
      <alignment horizontal="right" vertical="center" wrapText="1"/>
    </xf>
    <xf numFmtId="0" fontId="8" fillId="40" borderId="25" xfId="0" applyFont="1" applyFill="1" applyBorder="1" applyAlignment="1">
      <alignment horizontal="right" vertical="center" wrapText="1"/>
    </xf>
    <xf numFmtId="0" fontId="8" fillId="40" borderId="13" xfId="0" applyFont="1" applyFill="1" applyBorder="1" applyAlignment="1">
      <alignment horizontal="right" vertical="center" wrapText="1"/>
    </xf>
    <xf numFmtId="0" fontId="2" fillId="40" borderId="24" xfId="0" applyFont="1" applyFill="1" applyBorder="1" applyAlignment="1" applyProtection="1">
      <alignment horizontal="right" vertical="center"/>
      <protection/>
    </xf>
    <xf numFmtId="0" fontId="2" fillId="40" borderId="33" xfId="0" applyFont="1" applyFill="1" applyBorder="1" applyAlignment="1" applyProtection="1">
      <alignment horizontal="right" vertical="center"/>
      <protection/>
    </xf>
    <xf numFmtId="0" fontId="2" fillId="40" borderId="21" xfId="0" applyFont="1" applyFill="1" applyBorder="1" applyAlignment="1" applyProtection="1">
      <alignment horizontal="right" vertical="center"/>
      <protection/>
    </xf>
    <xf numFmtId="0" fontId="8" fillId="40" borderId="25" xfId="0" applyFont="1" applyFill="1" applyBorder="1" applyAlignment="1">
      <alignment horizontal="center" vertical="center" wrapText="1"/>
    </xf>
    <xf numFmtId="0" fontId="8" fillId="40" borderId="64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111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6" fillId="40" borderId="64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 wrapText="1"/>
    </xf>
    <xf numFmtId="0" fontId="8" fillId="40" borderId="64" xfId="0" applyFont="1" applyFill="1" applyBorder="1" applyAlignment="1">
      <alignment horizontal="right" vertical="center" wrapText="1"/>
    </xf>
    <xf numFmtId="0" fontId="8" fillId="40" borderId="106" xfId="0" applyFont="1" applyFill="1" applyBorder="1" applyAlignment="1">
      <alignment horizontal="right" vertical="center" wrapText="1"/>
    </xf>
    <xf numFmtId="0" fontId="8" fillId="40" borderId="35" xfId="0" applyFont="1" applyFill="1" applyBorder="1" applyAlignment="1">
      <alignment horizontal="right" vertical="center" wrapText="1"/>
    </xf>
    <xf numFmtId="49" fontId="7" fillId="40" borderId="25" xfId="0" applyNumberFormat="1" applyFont="1" applyFill="1" applyBorder="1" applyAlignment="1">
      <alignment horizontal="center" vertical="center" wrapText="1"/>
    </xf>
    <xf numFmtId="49" fontId="7" fillId="40" borderId="64" xfId="0" applyNumberFormat="1" applyFont="1" applyFill="1" applyBorder="1" applyAlignment="1">
      <alignment horizontal="center" vertical="center" wrapText="1"/>
    </xf>
    <xf numFmtId="49" fontId="7" fillId="40" borderId="15" xfId="0" applyNumberFormat="1" applyFont="1" applyFill="1" applyBorder="1" applyAlignment="1">
      <alignment horizontal="center" vertical="center" wrapText="1"/>
    </xf>
    <xf numFmtId="49" fontId="7" fillId="40" borderId="27" xfId="0" applyNumberFormat="1" applyFont="1" applyFill="1" applyBorder="1" applyAlignment="1">
      <alignment horizontal="center" vertical="center" wrapText="1"/>
    </xf>
    <xf numFmtId="49" fontId="7" fillId="40" borderId="68" xfId="0" applyNumberFormat="1" applyFont="1" applyFill="1" applyBorder="1" applyAlignment="1">
      <alignment horizontal="center" vertical="center" wrapText="1"/>
    </xf>
    <xf numFmtId="0" fontId="8" fillId="40" borderId="66" xfId="0" applyFont="1" applyFill="1" applyBorder="1" applyAlignment="1">
      <alignment horizontal="right" vertical="center" wrapText="1"/>
    </xf>
    <xf numFmtId="0" fontId="8" fillId="40" borderId="43" xfId="0" applyFont="1" applyFill="1" applyBorder="1" applyAlignment="1">
      <alignment horizontal="right" vertical="center" wrapText="1"/>
    </xf>
    <xf numFmtId="188" fontId="16" fillId="4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6" fillId="4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16" fillId="40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2" fillId="4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" fillId="40" borderId="55" xfId="0" applyNumberFormat="1" applyFont="1" applyFill="1" applyBorder="1" applyAlignment="1" applyProtection="1">
      <alignment horizontal="center" vertical="center" textRotation="90" wrapText="1"/>
      <protection/>
    </xf>
    <xf numFmtId="189" fontId="2" fillId="40" borderId="28" xfId="0" applyNumberFormat="1" applyFont="1" applyFill="1" applyBorder="1" applyAlignment="1" applyProtection="1">
      <alignment horizontal="center" vertical="center"/>
      <protection/>
    </xf>
    <xf numFmtId="189" fontId="2" fillId="40" borderId="39" xfId="0" applyNumberFormat="1" applyFont="1" applyFill="1" applyBorder="1" applyAlignment="1" applyProtection="1">
      <alignment horizontal="center" vertical="center"/>
      <protection/>
    </xf>
    <xf numFmtId="49" fontId="6" fillId="40" borderId="25" xfId="0" applyNumberFormat="1" applyFont="1" applyFill="1" applyBorder="1" applyAlignment="1">
      <alignment horizontal="center" vertical="center"/>
    </xf>
    <xf numFmtId="49" fontId="6" fillId="40" borderId="64" xfId="0" applyNumberFormat="1" applyFont="1" applyFill="1" applyBorder="1" applyAlignment="1">
      <alignment horizontal="center" vertical="center"/>
    </xf>
    <xf numFmtId="49" fontId="6" fillId="40" borderId="15" xfId="0" applyNumberFormat="1" applyFont="1" applyFill="1" applyBorder="1" applyAlignment="1">
      <alignment horizontal="center" vertical="center"/>
    </xf>
    <xf numFmtId="188" fontId="1" fillId="40" borderId="28" xfId="0" applyNumberFormat="1" applyFont="1" applyFill="1" applyBorder="1" applyAlignment="1" applyProtection="1">
      <alignment horizontal="center" vertical="center"/>
      <protection/>
    </xf>
    <xf numFmtId="188" fontId="1" fillId="40" borderId="115" xfId="0" applyNumberFormat="1" applyFont="1" applyFill="1" applyBorder="1" applyAlignment="1" applyProtection="1">
      <alignment horizontal="center" vertical="center"/>
      <protection/>
    </xf>
    <xf numFmtId="188" fontId="2" fillId="40" borderId="70" xfId="0" applyNumberFormat="1" applyFont="1" applyFill="1" applyBorder="1" applyAlignment="1" applyProtection="1">
      <alignment horizontal="center" vertical="center"/>
      <protection/>
    </xf>
    <xf numFmtId="188" fontId="16" fillId="4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6" fillId="40" borderId="55" xfId="0" applyNumberFormat="1" applyFont="1" applyFill="1" applyBorder="1" applyAlignment="1" applyProtection="1">
      <alignment horizontal="center" vertical="center" textRotation="90" wrapText="1"/>
      <protection/>
    </xf>
    <xf numFmtId="49" fontId="16" fillId="4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6" fillId="4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16" fillId="40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40" borderId="106" xfId="0" applyFont="1" applyFill="1" applyBorder="1" applyAlignment="1">
      <alignment horizontal="center" vertical="center" wrapText="1"/>
    </xf>
    <xf numFmtId="0" fontId="6" fillId="40" borderId="92" xfId="0" applyFont="1" applyFill="1" applyBorder="1" applyAlignment="1">
      <alignment horizontal="center" vertical="center" wrapText="1"/>
    </xf>
    <xf numFmtId="222" fontId="2" fillId="40" borderId="16" xfId="0" applyNumberFormat="1" applyFont="1" applyFill="1" applyBorder="1" applyAlignment="1">
      <alignment horizontal="center" vertical="center" wrapText="1"/>
    </xf>
    <xf numFmtId="188" fontId="2" fillId="40" borderId="133" xfId="0" applyNumberFormat="1" applyFont="1" applyFill="1" applyBorder="1" applyAlignment="1" applyProtection="1">
      <alignment horizontal="center" vertical="center"/>
      <protection/>
    </xf>
    <xf numFmtId="188" fontId="8" fillId="40" borderId="25" xfId="0" applyNumberFormat="1" applyFont="1" applyFill="1" applyBorder="1" applyAlignment="1" applyProtection="1">
      <alignment horizontal="center" vertical="center"/>
      <protection/>
    </xf>
    <xf numFmtId="188" fontId="8" fillId="40" borderId="64" xfId="0" applyNumberFormat="1" applyFont="1" applyFill="1" applyBorder="1" applyAlignment="1" applyProtection="1">
      <alignment horizontal="center" vertical="center"/>
      <protection/>
    </xf>
    <xf numFmtId="188" fontId="8" fillId="40" borderId="105" xfId="0" applyNumberFormat="1" applyFont="1" applyFill="1" applyBorder="1" applyAlignment="1" applyProtection="1">
      <alignment horizontal="center" vertical="center"/>
      <protection/>
    </xf>
    <xf numFmtId="188" fontId="8" fillId="40" borderId="15" xfId="0" applyNumberFormat="1" applyFont="1" applyFill="1" applyBorder="1" applyAlignment="1" applyProtection="1">
      <alignment horizontal="center" vertical="center"/>
      <protection/>
    </xf>
    <xf numFmtId="188" fontId="8" fillId="40" borderId="27" xfId="0" applyNumberFormat="1" applyFont="1" applyFill="1" applyBorder="1" applyAlignment="1" applyProtection="1">
      <alignment horizontal="center" vertical="center"/>
      <protection/>
    </xf>
    <xf numFmtId="188" fontId="8" fillId="40" borderId="110" xfId="0" applyNumberFormat="1" applyFont="1" applyFill="1" applyBorder="1" applyAlignment="1" applyProtection="1">
      <alignment horizontal="center" vertical="center"/>
      <protection/>
    </xf>
    <xf numFmtId="188" fontId="8" fillId="40" borderId="68" xfId="0" applyNumberFormat="1" applyFont="1" applyFill="1" applyBorder="1" applyAlignment="1" applyProtection="1">
      <alignment horizontal="center" vertical="center"/>
      <protection/>
    </xf>
    <xf numFmtId="0" fontId="2" fillId="40" borderId="49" xfId="0" applyNumberFormat="1" applyFont="1" applyFill="1" applyBorder="1" applyAlignment="1" applyProtection="1">
      <alignment horizontal="center" vertical="center" textRotation="90"/>
      <protection/>
    </xf>
    <xf numFmtId="0" fontId="2" fillId="40" borderId="38" xfId="0" applyNumberFormat="1" applyFont="1" applyFill="1" applyBorder="1" applyAlignment="1" applyProtection="1">
      <alignment horizontal="center" vertical="center" textRotation="90"/>
      <protection/>
    </xf>
    <xf numFmtId="0" fontId="2" fillId="40" borderId="89" xfId="0" applyNumberFormat="1" applyFont="1" applyFill="1" applyBorder="1" applyAlignment="1" applyProtection="1">
      <alignment horizontal="center" vertical="center" textRotation="90"/>
      <protection/>
    </xf>
    <xf numFmtId="188" fontId="2" fillId="40" borderId="32" xfId="0" applyNumberFormat="1" applyFont="1" applyFill="1" applyBorder="1" applyAlignment="1" applyProtection="1">
      <alignment horizontal="center" vertical="center" wrapText="1"/>
      <protection/>
    </xf>
    <xf numFmtId="188" fontId="2" fillId="40" borderId="55" xfId="0" applyNumberFormat="1" applyFont="1" applyFill="1" applyBorder="1" applyAlignment="1" applyProtection="1">
      <alignment horizontal="center" vertical="center" wrapText="1"/>
      <protection/>
    </xf>
    <xf numFmtId="188" fontId="1" fillId="40" borderId="65" xfId="0" applyNumberFormat="1" applyFont="1" applyFill="1" applyBorder="1" applyAlignment="1" applyProtection="1">
      <alignment horizontal="center" vertical="center" wrapText="1"/>
      <protection/>
    </xf>
    <xf numFmtId="188" fontId="1" fillId="40" borderId="111" xfId="0" applyNumberFormat="1" applyFont="1" applyFill="1" applyBorder="1" applyAlignment="1" applyProtection="1">
      <alignment horizontal="center" vertical="center" wrapText="1"/>
      <protection/>
    </xf>
    <xf numFmtId="188" fontId="1" fillId="40" borderId="0" xfId="0" applyNumberFormat="1" applyFont="1" applyFill="1" applyBorder="1" applyAlignment="1" applyProtection="1">
      <alignment horizontal="center" vertical="center" wrapText="1"/>
      <protection/>
    </xf>
    <xf numFmtId="188" fontId="2" fillId="40" borderId="29" xfId="0" applyNumberFormat="1" applyFont="1" applyFill="1" applyBorder="1" applyAlignment="1" applyProtection="1">
      <alignment horizontal="center" vertical="center" textRotation="90" wrapText="1"/>
      <protection/>
    </xf>
    <xf numFmtId="188" fontId="2" fillId="4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2" fillId="40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2" fillId="40" borderId="65" xfId="0" applyNumberFormat="1" applyFont="1" applyFill="1" applyBorder="1" applyAlignment="1" applyProtection="1">
      <alignment horizontal="center" vertical="center"/>
      <protection/>
    </xf>
    <xf numFmtId="188" fontId="2" fillId="40" borderId="111" xfId="0" applyNumberFormat="1" applyFont="1" applyFill="1" applyBorder="1" applyAlignment="1" applyProtection="1">
      <alignment horizontal="center" vertical="center"/>
      <protection/>
    </xf>
    <xf numFmtId="188" fontId="2" fillId="40" borderId="92" xfId="0" applyNumberFormat="1" applyFont="1" applyFill="1" applyBorder="1" applyAlignment="1" applyProtection="1">
      <alignment horizontal="center" vertical="center"/>
      <protection/>
    </xf>
    <xf numFmtId="188" fontId="2" fillId="40" borderId="24" xfId="0" applyNumberFormat="1" applyFont="1" applyFill="1" applyBorder="1" applyAlignment="1" applyProtection="1">
      <alignment horizontal="center" vertical="center"/>
      <protection/>
    </xf>
    <xf numFmtId="188" fontId="2" fillId="40" borderId="33" xfId="0" applyNumberFormat="1" applyFont="1" applyFill="1" applyBorder="1" applyAlignment="1" applyProtection="1">
      <alignment horizontal="center" vertical="center"/>
      <protection/>
    </xf>
    <xf numFmtId="188" fontId="2" fillId="40" borderId="41" xfId="0" applyNumberFormat="1" applyFont="1" applyFill="1" applyBorder="1" applyAlignment="1" applyProtection="1">
      <alignment horizontal="center" vertical="center"/>
      <protection/>
    </xf>
    <xf numFmtId="188" fontId="10" fillId="40" borderId="0" xfId="0" applyNumberFormat="1" applyFont="1" applyFill="1" applyBorder="1" applyAlignment="1" applyProtection="1">
      <alignment horizontal="center" vertical="center"/>
      <protection/>
    </xf>
    <xf numFmtId="0" fontId="2" fillId="40" borderId="16" xfId="0" applyNumberFormat="1" applyFont="1" applyFill="1" applyBorder="1" applyAlignment="1" applyProtection="1">
      <alignment horizontal="center" vertical="center" textRotation="90"/>
      <protection/>
    </xf>
    <xf numFmtId="188" fontId="1" fillId="40" borderId="16" xfId="0" applyNumberFormat="1" applyFont="1" applyFill="1" applyBorder="1" applyAlignment="1" applyProtection="1">
      <alignment horizontal="center" vertical="center" wrapText="1"/>
      <protection/>
    </xf>
    <xf numFmtId="188" fontId="1" fillId="40" borderId="16" xfId="0" applyNumberFormat="1" applyFont="1" applyFill="1" applyBorder="1" applyAlignment="1" applyProtection="1">
      <alignment horizontal="center" vertical="center"/>
      <protection/>
    </xf>
    <xf numFmtId="49" fontId="16" fillId="40" borderId="16" xfId="0" applyNumberFormat="1" applyFont="1" applyFill="1" applyBorder="1" applyAlignment="1" applyProtection="1">
      <alignment horizontal="center" vertical="center" textRotation="90" wrapText="1"/>
      <protection/>
    </xf>
    <xf numFmtId="189" fontId="2" fillId="40" borderId="16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9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40" borderId="67" xfId="0" applyNumberFormat="1" applyFont="1" applyFill="1" applyBorder="1" applyAlignment="1" applyProtection="1">
      <alignment horizontal="center" vertical="center" textRotation="90"/>
      <protection/>
    </xf>
    <xf numFmtId="188" fontId="2" fillId="4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49" fontId="7" fillId="40" borderId="28" xfId="0" applyNumberFormat="1" applyFont="1" applyFill="1" applyBorder="1" applyAlignment="1">
      <alignment horizontal="center" vertical="center" wrapText="1"/>
    </xf>
    <xf numFmtId="49" fontId="7" fillId="40" borderId="115" xfId="0" applyNumberFormat="1" applyFont="1" applyFill="1" applyBorder="1" applyAlignment="1">
      <alignment horizontal="center" vertical="center" wrapText="1"/>
    </xf>
    <xf numFmtId="49" fontId="7" fillId="40" borderId="39" xfId="0" applyNumberFormat="1" applyFont="1" applyFill="1" applyBorder="1" applyAlignment="1">
      <alignment horizontal="center" vertical="center" wrapText="1"/>
    </xf>
    <xf numFmtId="0" fontId="6" fillId="40" borderId="66" xfId="0" applyFont="1" applyFill="1" applyBorder="1" applyAlignment="1">
      <alignment horizontal="center" vertical="center" wrapText="1"/>
    </xf>
    <xf numFmtId="0" fontId="6" fillId="40" borderId="105" xfId="0" applyFont="1" applyFill="1" applyBorder="1" applyAlignment="1">
      <alignment horizontal="center" vertical="center" wrapText="1"/>
    </xf>
    <xf numFmtId="0" fontId="6" fillId="40" borderId="45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191" fontId="2" fillId="33" borderId="28" xfId="0" applyNumberFormat="1" applyFont="1" applyFill="1" applyBorder="1" applyAlignment="1" applyProtection="1">
      <alignment horizontal="center" vertical="center"/>
      <protection/>
    </xf>
    <xf numFmtId="191" fontId="2" fillId="33" borderId="39" xfId="0" applyNumberFormat="1" applyFont="1" applyFill="1" applyBorder="1" applyAlignment="1" applyProtection="1">
      <alignment horizontal="center" vertical="center"/>
      <protection/>
    </xf>
    <xf numFmtId="193" fontId="2" fillId="33" borderId="28" xfId="0" applyNumberFormat="1" applyFont="1" applyFill="1" applyBorder="1" applyAlignment="1" applyProtection="1">
      <alignment horizontal="center" vertical="center"/>
      <protection/>
    </xf>
    <xf numFmtId="193" fontId="2" fillId="33" borderId="39" xfId="0" applyNumberFormat="1" applyFont="1" applyFill="1" applyBorder="1" applyAlignment="1" applyProtection="1">
      <alignment horizontal="center" vertical="center"/>
      <protection/>
    </xf>
    <xf numFmtId="22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"/>
  <sheetViews>
    <sheetView zoomScale="80" zoomScaleNormal="80" zoomScaleSheetLayoutView="70" workbookViewId="0" topLeftCell="A1">
      <selection activeCell="P7" sqref="P7:AA7"/>
    </sheetView>
  </sheetViews>
  <sheetFormatPr defaultColWidth="3.375" defaultRowHeight="12.75"/>
  <cols>
    <col min="1" max="1" width="3.375" style="1" customWidth="1"/>
    <col min="2" max="2" width="4.625" style="1" customWidth="1"/>
    <col min="3" max="3" width="3.375" style="1" customWidth="1"/>
    <col min="4" max="4" width="4.625" style="1" customWidth="1"/>
    <col min="5" max="8" width="3.375" style="1" customWidth="1"/>
    <col min="9" max="9" width="4.00390625" style="1" customWidth="1"/>
    <col min="10" max="17" width="3.375" style="1" customWidth="1"/>
    <col min="18" max="18" width="4.125" style="1" customWidth="1"/>
    <col min="19" max="20" width="3.375" style="1" customWidth="1"/>
    <col min="21" max="21" width="3.875" style="1" customWidth="1"/>
    <col min="22" max="23" width="4.375" style="1" customWidth="1"/>
    <col min="24" max="55" width="3.375" style="1" customWidth="1"/>
    <col min="56" max="56" width="4.375" style="1" customWidth="1"/>
    <col min="57" max="16384" width="3.375" style="1" customWidth="1"/>
  </cols>
  <sheetData>
    <row r="1" spans="16:57" ht="9.75" customHeight="1"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1869"/>
      <c r="AP1" s="1869"/>
      <c r="AQ1" s="1869"/>
      <c r="AR1" s="1869"/>
      <c r="AS1" s="1869"/>
      <c r="AT1" s="1869"/>
      <c r="AU1" s="1869"/>
      <c r="AV1" s="1869"/>
      <c r="AW1" s="1869"/>
      <c r="AX1" s="1869"/>
      <c r="AY1" s="1869"/>
      <c r="AZ1" s="1869"/>
      <c r="BA1" s="1869"/>
      <c r="BB1" s="1869"/>
      <c r="BC1" s="1869"/>
      <c r="BD1" s="1869"/>
      <c r="BE1" s="1869"/>
    </row>
    <row r="2" spans="16:57" ht="24" customHeight="1">
      <c r="P2" s="1864" t="s">
        <v>101</v>
      </c>
      <c r="Q2" s="1865"/>
      <c r="R2" s="1865"/>
      <c r="S2" s="1865"/>
      <c r="T2" s="1865"/>
      <c r="U2" s="1865"/>
      <c r="V2" s="1865"/>
      <c r="W2" s="1865"/>
      <c r="X2" s="1865"/>
      <c r="Y2" s="1865"/>
      <c r="Z2" s="1865"/>
      <c r="AA2" s="1865"/>
      <c r="AB2" s="1865"/>
      <c r="AC2" s="1865"/>
      <c r="AD2" s="1865"/>
      <c r="AE2" s="1865"/>
      <c r="AF2" s="1865"/>
      <c r="AG2" s="1865"/>
      <c r="AH2" s="1865"/>
      <c r="AI2" s="1865"/>
      <c r="AJ2" s="1865"/>
      <c r="AK2" s="1865"/>
      <c r="AL2" s="1865"/>
      <c r="AM2" s="1865"/>
      <c r="AN2" s="1865"/>
      <c r="AO2" s="1853"/>
      <c r="AP2" s="1853"/>
      <c r="AQ2" s="1853"/>
      <c r="AR2" s="1853"/>
      <c r="AS2" s="1853"/>
      <c r="AT2" s="1853"/>
      <c r="AU2" s="1853"/>
      <c r="AV2" s="1853"/>
      <c r="AW2" s="1853"/>
      <c r="AX2" s="1853"/>
      <c r="AY2" s="1853"/>
      <c r="AZ2" s="1853"/>
      <c r="BA2" s="1853"/>
      <c r="BB2" s="1853"/>
      <c r="BC2" s="1853"/>
      <c r="BD2" s="1853"/>
      <c r="BE2" s="26"/>
    </row>
    <row r="3" spans="1:57" ht="40.5" customHeight="1">
      <c r="A3" s="1863" t="s">
        <v>286</v>
      </c>
      <c r="B3" s="1863"/>
      <c r="C3" s="1863"/>
      <c r="D3" s="1863"/>
      <c r="E3" s="1863"/>
      <c r="F3" s="1863"/>
      <c r="G3" s="1863"/>
      <c r="H3" s="1863"/>
      <c r="I3" s="1863"/>
      <c r="J3" s="1863"/>
      <c r="K3" s="1863"/>
      <c r="L3" s="1863"/>
      <c r="M3" s="1863"/>
      <c r="N3" s="1863"/>
      <c r="O3" s="1863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1854" t="s">
        <v>359</v>
      </c>
      <c r="AP3" s="1855"/>
      <c r="AQ3" s="1855"/>
      <c r="AR3" s="1855"/>
      <c r="AS3" s="1855"/>
      <c r="AT3" s="1855"/>
      <c r="AU3" s="1855"/>
      <c r="AV3" s="1855"/>
      <c r="AW3" s="1855"/>
      <c r="AX3" s="1855"/>
      <c r="AY3" s="1855"/>
      <c r="AZ3" s="1855"/>
      <c r="BA3" s="1855"/>
      <c r="BB3" s="1855"/>
      <c r="BC3" s="1855"/>
      <c r="BD3" s="1855"/>
      <c r="BE3" s="26"/>
    </row>
    <row r="4" spans="1:57" ht="23.25">
      <c r="A4" s="1863" t="s">
        <v>287</v>
      </c>
      <c r="B4" s="1863"/>
      <c r="C4" s="1863"/>
      <c r="D4" s="1863"/>
      <c r="E4" s="1863"/>
      <c r="F4" s="1863"/>
      <c r="G4" s="1863"/>
      <c r="H4" s="1863"/>
      <c r="I4" s="1863"/>
      <c r="J4" s="1863"/>
      <c r="K4" s="1863"/>
      <c r="L4" s="1863"/>
      <c r="M4" s="1863"/>
      <c r="N4" s="1863"/>
      <c r="O4" s="1863"/>
      <c r="P4" s="1866" t="s">
        <v>15</v>
      </c>
      <c r="Q4" s="1866"/>
      <c r="R4" s="1866"/>
      <c r="S4" s="1866"/>
      <c r="T4" s="1866"/>
      <c r="U4" s="1866"/>
      <c r="V4" s="1866"/>
      <c r="W4" s="1866"/>
      <c r="X4" s="1866"/>
      <c r="Y4" s="1866"/>
      <c r="Z4" s="1866"/>
      <c r="AA4" s="1866"/>
      <c r="AB4" s="1866"/>
      <c r="AC4" s="1866"/>
      <c r="AD4" s="1866"/>
      <c r="AE4" s="1866"/>
      <c r="AF4" s="1866"/>
      <c r="AG4" s="1866"/>
      <c r="AH4" s="1866"/>
      <c r="AI4" s="1866"/>
      <c r="AJ4" s="1866"/>
      <c r="AK4" s="1866"/>
      <c r="AL4" s="1866"/>
      <c r="AM4" s="1866"/>
      <c r="AN4" s="1866"/>
      <c r="AO4" s="1856" t="s">
        <v>302</v>
      </c>
      <c r="AP4" s="1856"/>
      <c r="AQ4" s="1856"/>
      <c r="AR4" s="1856"/>
      <c r="AS4" s="1856"/>
      <c r="AT4" s="1856"/>
      <c r="AU4" s="1856"/>
      <c r="AV4" s="1856"/>
      <c r="AW4" s="1856"/>
      <c r="AX4" s="1856"/>
      <c r="AY4" s="1856"/>
      <c r="AZ4" s="1856"/>
      <c r="BA4" s="1856"/>
      <c r="BB4" s="1856"/>
      <c r="BC4" s="1856"/>
      <c r="BD4" s="1856"/>
      <c r="BE4" s="26"/>
    </row>
    <row r="5" spans="1:57" ht="18.75" customHeight="1">
      <c r="A5" s="1863" t="s">
        <v>391</v>
      </c>
      <c r="B5" s="1863"/>
      <c r="C5" s="1863"/>
      <c r="D5" s="1863"/>
      <c r="E5" s="1863"/>
      <c r="F5" s="1863"/>
      <c r="G5" s="1863"/>
      <c r="H5" s="1863"/>
      <c r="I5" s="1863"/>
      <c r="J5" s="1863"/>
      <c r="K5" s="1863"/>
      <c r="L5" s="1863"/>
      <c r="M5" s="1863"/>
      <c r="N5" s="1863"/>
      <c r="O5" s="1863"/>
      <c r="AO5" s="1857"/>
      <c r="AP5" s="1857"/>
      <c r="AQ5" s="1857"/>
      <c r="AR5" s="1857"/>
      <c r="AS5" s="1857"/>
      <c r="AT5" s="1857"/>
      <c r="AU5" s="1857"/>
      <c r="AV5" s="1857"/>
      <c r="AW5" s="1857"/>
      <c r="AX5" s="1857"/>
      <c r="AY5" s="1857"/>
      <c r="AZ5" s="1857"/>
      <c r="BA5" s="1857"/>
      <c r="BB5" s="1857"/>
      <c r="BC5" s="1857"/>
      <c r="BD5" s="1857"/>
      <c r="BE5" s="28"/>
    </row>
    <row r="6" spans="1:57" s="3" customFormat="1" ht="30.75" customHeight="1">
      <c r="A6" s="1863" t="s">
        <v>392</v>
      </c>
      <c r="B6" s="1863"/>
      <c r="C6" s="1863"/>
      <c r="D6" s="1863"/>
      <c r="E6" s="1863"/>
      <c r="F6" s="1863"/>
      <c r="G6" s="1863"/>
      <c r="H6" s="1863"/>
      <c r="I6" s="1863"/>
      <c r="J6" s="1863"/>
      <c r="K6" s="1863"/>
      <c r="L6" s="1863"/>
      <c r="M6" s="1863"/>
      <c r="N6" s="1863"/>
      <c r="O6" s="1863"/>
      <c r="P6" s="1870" t="s">
        <v>253</v>
      </c>
      <c r="Q6" s="1871"/>
      <c r="R6" s="1871"/>
      <c r="S6" s="1871"/>
      <c r="T6" s="1871"/>
      <c r="U6" s="1871"/>
      <c r="V6" s="1871"/>
      <c r="W6" s="1871"/>
      <c r="X6" s="1871"/>
      <c r="Y6" s="1871"/>
      <c r="Z6" s="1871"/>
      <c r="AA6" s="1871"/>
      <c r="AB6" s="1871"/>
      <c r="AC6" s="1871"/>
      <c r="AD6" s="1871"/>
      <c r="AE6" s="1871"/>
      <c r="AF6" s="1871"/>
      <c r="AG6" s="1871"/>
      <c r="AH6" s="1871"/>
      <c r="AI6" s="1871"/>
      <c r="AJ6" s="1871"/>
      <c r="AK6" s="1871"/>
      <c r="AL6" s="1871"/>
      <c r="AM6" s="1871"/>
      <c r="AN6" s="764"/>
      <c r="AO6" s="1876"/>
      <c r="AP6" s="1876"/>
      <c r="AQ6" s="1876"/>
      <c r="AR6" s="1876"/>
      <c r="AS6" s="1876"/>
      <c r="AT6" s="1876"/>
      <c r="AU6" s="1876"/>
      <c r="AV6" s="1876"/>
      <c r="AW6" s="1876"/>
      <c r="AX6" s="1876"/>
      <c r="AY6" s="1876"/>
      <c r="AZ6" s="1876"/>
      <c r="BA6" s="1876"/>
      <c r="BB6" s="1876"/>
      <c r="BC6" s="1876"/>
      <c r="BD6" s="1876"/>
      <c r="BE6" s="25"/>
    </row>
    <row r="7" spans="1:57" s="3" customFormat="1" ht="23.25" customHeight="1">
      <c r="A7" s="860"/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1872" t="s">
        <v>49</v>
      </c>
      <c r="Q7" s="1873"/>
      <c r="R7" s="1873"/>
      <c r="S7" s="1873"/>
      <c r="T7" s="1873"/>
      <c r="U7" s="1873"/>
      <c r="V7" s="1873"/>
      <c r="W7" s="1873"/>
      <c r="X7" s="1873"/>
      <c r="Y7" s="1873"/>
      <c r="Z7" s="1873"/>
      <c r="AA7" s="1873"/>
      <c r="AB7" s="765"/>
      <c r="AC7" s="765"/>
      <c r="AD7" s="765"/>
      <c r="AE7" s="765"/>
      <c r="AF7" s="765"/>
      <c r="AG7" s="765"/>
      <c r="AH7" s="765"/>
      <c r="AI7" s="765"/>
      <c r="AJ7" s="765"/>
      <c r="AK7" s="765"/>
      <c r="AL7" s="765"/>
      <c r="AM7" s="765"/>
      <c r="AN7" s="764"/>
      <c r="AO7" s="1880"/>
      <c r="AP7" s="1880"/>
      <c r="AQ7" s="1880"/>
      <c r="AR7" s="1880"/>
      <c r="AS7" s="1880"/>
      <c r="AT7" s="1880"/>
      <c r="AU7" s="1880"/>
      <c r="AV7" s="1880"/>
      <c r="AW7" s="1880"/>
      <c r="AX7" s="1880"/>
      <c r="AY7" s="1880"/>
      <c r="AZ7" s="1880"/>
      <c r="BA7" s="1880"/>
      <c r="BB7" s="1880"/>
      <c r="BC7" s="1880"/>
      <c r="BD7" s="1880"/>
      <c r="BE7" s="27"/>
    </row>
    <row r="8" spans="1:57" s="3" customFormat="1" ht="28.5" customHeight="1">
      <c r="A8" s="1882" t="s">
        <v>288</v>
      </c>
      <c r="B8" s="1882"/>
      <c r="C8" s="1882"/>
      <c r="D8" s="1882"/>
      <c r="E8" s="1882"/>
      <c r="F8" s="1882"/>
      <c r="G8" s="1882"/>
      <c r="H8" s="1882"/>
      <c r="I8" s="1882"/>
      <c r="J8" s="1882"/>
      <c r="K8" s="1882"/>
      <c r="L8" s="1882"/>
      <c r="M8" s="1882"/>
      <c r="N8" s="1882"/>
      <c r="O8" s="1882"/>
      <c r="P8" s="1872" t="s">
        <v>252</v>
      </c>
      <c r="Q8" s="1873"/>
      <c r="R8" s="1873"/>
      <c r="S8" s="1873"/>
      <c r="T8" s="1873"/>
      <c r="U8" s="1873"/>
      <c r="V8" s="1873"/>
      <c r="W8" s="1873"/>
      <c r="X8" s="1873"/>
      <c r="Y8" s="1873"/>
      <c r="Z8" s="1873"/>
      <c r="AA8" s="1873"/>
      <c r="AB8" s="1873"/>
      <c r="AC8" s="1873"/>
      <c r="AD8" s="1873"/>
      <c r="AE8" s="1873"/>
      <c r="AF8" s="1873"/>
      <c r="AG8" s="1873"/>
      <c r="AH8" s="1873"/>
      <c r="AI8" s="1873"/>
      <c r="AJ8" s="1873"/>
      <c r="AK8" s="1873"/>
      <c r="AL8" s="765"/>
      <c r="AM8" s="765"/>
      <c r="AN8" s="764"/>
      <c r="AO8" s="1876"/>
      <c r="AP8" s="1876"/>
      <c r="AQ8" s="1876"/>
      <c r="AR8" s="1876"/>
      <c r="AS8" s="1876"/>
      <c r="AT8" s="1876"/>
      <c r="AU8" s="1876"/>
      <c r="AV8" s="1876"/>
      <c r="AW8" s="1876"/>
      <c r="AX8" s="1876"/>
      <c r="AY8" s="1876"/>
      <c r="AZ8" s="1876"/>
      <c r="BA8" s="1876"/>
      <c r="BB8" s="1876"/>
      <c r="BC8" s="1876"/>
      <c r="BD8" s="1876"/>
      <c r="BE8" s="25"/>
    </row>
    <row r="9" spans="1:57" s="3" customFormat="1" ht="32.25" customHeight="1">
      <c r="A9" s="1863" t="s">
        <v>289</v>
      </c>
      <c r="B9" s="1863"/>
      <c r="C9" s="1863"/>
      <c r="D9" s="1863"/>
      <c r="E9" s="1863"/>
      <c r="F9" s="1863"/>
      <c r="G9" s="1863"/>
      <c r="H9" s="1863"/>
      <c r="I9" s="1863"/>
      <c r="J9" s="1863"/>
      <c r="K9" s="1863"/>
      <c r="L9" s="1863"/>
      <c r="M9" s="1863"/>
      <c r="N9" s="1863"/>
      <c r="O9" s="1863"/>
      <c r="P9" s="1854" t="s">
        <v>360</v>
      </c>
      <c r="Q9" s="1874"/>
      <c r="R9" s="1874"/>
      <c r="S9" s="1874"/>
      <c r="T9" s="1874"/>
      <c r="U9" s="1874"/>
      <c r="V9" s="1874"/>
      <c r="W9" s="1874"/>
      <c r="X9" s="1874"/>
      <c r="Y9" s="1874"/>
      <c r="Z9" s="1874"/>
      <c r="AA9" s="1874"/>
      <c r="AB9" s="1874"/>
      <c r="AC9" s="1874"/>
      <c r="AD9" s="1874"/>
      <c r="AE9" s="1874"/>
      <c r="AF9" s="1874"/>
      <c r="AG9" s="1874"/>
      <c r="AH9" s="1875"/>
      <c r="AI9" s="1875"/>
      <c r="AJ9" s="1875"/>
      <c r="AK9" s="1875"/>
      <c r="AL9" s="1875"/>
      <c r="AM9" s="1875"/>
      <c r="AN9" s="764"/>
      <c r="AO9" s="1876"/>
      <c r="AP9" s="1876"/>
      <c r="AQ9" s="1876"/>
      <c r="AR9" s="1876"/>
      <c r="AS9" s="1876"/>
      <c r="AT9" s="1876"/>
      <c r="AU9" s="1876"/>
      <c r="AV9" s="1876"/>
      <c r="AW9" s="1876"/>
      <c r="AX9" s="1876"/>
      <c r="AY9" s="1876"/>
      <c r="AZ9" s="1876"/>
      <c r="BA9" s="1876"/>
      <c r="BB9" s="1876"/>
      <c r="BC9" s="1876"/>
      <c r="BD9" s="1876"/>
      <c r="BE9" s="25"/>
    </row>
    <row r="10" spans="14:57" s="3" customFormat="1" ht="18.75" customHeight="1">
      <c r="N10" s="19"/>
      <c r="O10" s="19"/>
      <c r="P10" s="1878" t="s">
        <v>356</v>
      </c>
      <c r="Q10" s="1879"/>
      <c r="R10" s="1879"/>
      <c r="S10" s="1879"/>
      <c r="T10" s="1879"/>
      <c r="U10" s="1879"/>
      <c r="V10" s="1879"/>
      <c r="W10" s="1879"/>
      <c r="X10" s="1879"/>
      <c r="Y10" s="1879"/>
      <c r="Z10" s="1879"/>
      <c r="AA10" s="1879"/>
      <c r="AB10" s="1879"/>
      <c r="AC10" s="1879"/>
      <c r="AD10" s="1879"/>
      <c r="AE10" s="1879"/>
      <c r="AF10" s="1879"/>
      <c r="AG10" s="1879"/>
      <c r="AH10" s="1879"/>
      <c r="AI10" s="1879"/>
      <c r="AJ10" s="1879"/>
      <c r="AK10" s="1879"/>
      <c r="AL10" s="1879"/>
      <c r="AM10" s="766"/>
      <c r="AN10" s="764"/>
      <c r="AO10" s="1876"/>
      <c r="AP10" s="1876"/>
      <c r="AQ10" s="1876"/>
      <c r="AR10" s="1876"/>
      <c r="AS10" s="1876"/>
      <c r="AT10" s="1876"/>
      <c r="AU10" s="1876"/>
      <c r="AV10" s="1876"/>
      <c r="AW10" s="1876"/>
      <c r="AX10" s="1876"/>
      <c r="AY10" s="1876"/>
      <c r="AZ10" s="1876"/>
      <c r="BA10" s="1876"/>
      <c r="BB10" s="1876"/>
      <c r="BC10" s="1876"/>
      <c r="BD10" s="1876"/>
      <c r="BE10" s="21"/>
    </row>
    <row r="11" spans="13:57" s="3" customFormat="1" ht="30.75" customHeight="1">
      <c r="M11" s="14"/>
      <c r="N11" s="14"/>
      <c r="O11" s="14"/>
      <c r="P11" s="1868" t="s">
        <v>355</v>
      </c>
      <c r="Q11" s="1868"/>
      <c r="R11" s="1868"/>
      <c r="S11" s="1868"/>
      <c r="T11" s="1868"/>
      <c r="U11" s="1868"/>
      <c r="V11" s="1868"/>
      <c r="W11" s="1868"/>
      <c r="X11" s="1868"/>
      <c r="Y11" s="1868"/>
      <c r="Z11" s="1868"/>
      <c r="AA11" s="1868"/>
      <c r="AB11" s="1868"/>
      <c r="AC11" s="1868"/>
      <c r="AD11" s="1868"/>
      <c r="AE11" s="1868"/>
      <c r="AF11" s="1868"/>
      <c r="AG11" s="1868"/>
      <c r="AH11" s="1868"/>
      <c r="AI11" s="1868"/>
      <c r="AJ11" s="1868"/>
      <c r="AK11" s="1868"/>
      <c r="AL11" s="1868"/>
      <c r="AM11" s="1868"/>
      <c r="AN11" s="1868"/>
      <c r="AO11" s="1876"/>
      <c r="AP11" s="1876"/>
      <c r="AQ11" s="1876"/>
      <c r="AR11" s="1876"/>
      <c r="AS11" s="1876"/>
      <c r="AT11" s="1876"/>
      <c r="AU11" s="1876"/>
      <c r="AV11" s="1876"/>
      <c r="AW11" s="1876"/>
      <c r="AX11" s="1876"/>
      <c r="AY11" s="1876"/>
      <c r="AZ11" s="1876"/>
      <c r="BA11" s="1876"/>
      <c r="BB11" s="1876"/>
      <c r="BC11" s="1876"/>
      <c r="BD11" s="1876"/>
      <c r="BE11" s="20"/>
    </row>
    <row r="12" spans="1:57" s="3" customFormat="1" ht="18.75">
      <c r="A12" s="1877" t="s">
        <v>16</v>
      </c>
      <c r="B12" s="1877"/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1877"/>
      <c r="AJ12" s="1877"/>
      <c r="AK12" s="1877"/>
      <c r="AL12" s="1877"/>
      <c r="AM12" s="1877"/>
      <c r="AN12" s="1877"/>
      <c r="AO12" s="1877"/>
      <c r="AP12" s="1877"/>
      <c r="AQ12" s="1877"/>
      <c r="AR12" s="1877"/>
      <c r="AS12" s="1877"/>
      <c r="AT12" s="1877"/>
      <c r="AU12" s="1877"/>
      <c r="AV12" s="1877"/>
      <c r="AW12" s="1877"/>
      <c r="AX12" s="1877"/>
      <c r="AY12" s="1877"/>
      <c r="AZ12" s="1877"/>
      <c r="BA12" s="1877"/>
      <c r="BB12" s="1877"/>
      <c r="BC12" s="1877"/>
      <c r="BD12" s="1877"/>
      <c r="BE12" s="1877"/>
    </row>
    <row r="13" ht="16.5" thickBot="1"/>
    <row r="14" spans="1:57" ht="15" customHeight="1" thickBot="1">
      <c r="A14" s="1858" t="s">
        <v>12</v>
      </c>
      <c r="B14" s="1860" t="s">
        <v>0</v>
      </c>
      <c r="C14" s="1861"/>
      <c r="D14" s="1861"/>
      <c r="E14" s="1862"/>
      <c r="F14" s="1860" t="s">
        <v>1</v>
      </c>
      <c r="G14" s="1861"/>
      <c r="H14" s="1861"/>
      <c r="I14" s="1862"/>
      <c r="J14" s="1850" t="s">
        <v>2</v>
      </c>
      <c r="K14" s="1851"/>
      <c r="L14" s="1851"/>
      <c r="M14" s="1851"/>
      <c r="N14" s="1850" t="s">
        <v>3</v>
      </c>
      <c r="O14" s="1851"/>
      <c r="P14" s="1851"/>
      <c r="Q14" s="1851"/>
      <c r="R14" s="1852"/>
      <c r="S14" s="1850" t="s">
        <v>4</v>
      </c>
      <c r="T14" s="1867"/>
      <c r="U14" s="1867"/>
      <c r="V14" s="1867"/>
      <c r="W14" s="1851"/>
      <c r="X14" s="1850" t="s">
        <v>5</v>
      </c>
      <c r="Y14" s="1851"/>
      <c r="Z14" s="1851"/>
      <c r="AA14" s="1852"/>
      <c r="AB14" s="1860" t="s">
        <v>6</v>
      </c>
      <c r="AC14" s="1861"/>
      <c r="AD14" s="1861"/>
      <c r="AE14" s="1862"/>
      <c r="AF14" s="1860" t="s">
        <v>7</v>
      </c>
      <c r="AG14" s="1861"/>
      <c r="AH14" s="1861"/>
      <c r="AI14" s="1862"/>
      <c r="AJ14" s="1850" t="s">
        <v>8</v>
      </c>
      <c r="AK14" s="1867"/>
      <c r="AL14" s="1867"/>
      <c r="AM14" s="1867"/>
      <c r="AN14" s="1851"/>
      <c r="AO14" s="1850" t="s">
        <v>9</v>
      </c>
      <c r="AP14" s="1851"/>
      <c r="AQ14" s="1851"/>
      <c r="AR14" s="1852"/>
      <c r="AS14" s="1850" t="s">
        <v>10</v>
      </c>
      <c r="AT14" s="1867"/>
      <c r="AU14" s="1867"/>
      <c r="AV14" s="1867"/>
      <c r="AW14" s="1851"/>
      <c r="AX14" s="1850" t="s">
        <v>11</v>
      </c>
      <c r="AY14" s="1851"/>
      <c r="AZ14" s="1851"/>
      <c r="BA14" s="1852"/>
      <c r="BB14" s="1887"/>
      <c r="BC14" s="1887"/>
      <c r="BD14" s="1887"/>
      <c r="BE14" s="1887"/>
    </row>
    <row r="15" spans="1:57" ht="20.25" customHeight="1" thickBot="1">
      <c r="A15" s="1859"/>
      <c r="B15" s="751">
        <v>1</v>
      </c>
      <c r="C15" s="752">
        <v>2</v>
      </c>
      <c r="D15" s="752">
        <v>3</v>
      </c>
      <c r="E15" s="753">
        <v>4</v>
      </c>
      <c r="F15" s="751">
        <v>5</v>
      </c>
      <c r="G15" s="752">
        <v>6</v>
      </c>
      <c r="H15" s="752">
        <v>7</v>
      </c>
      <c r="I15" s="753">
        <v>8</v>
      </c>
      <c r="J15" s="751">
        <v>9</v>
      </c>
      <c r="K15" s="752">
        <v>10</v>
      </c>
      <c r="L15" s="752">
        <v>11</v>
      </c>
      <c r="M15" s="754">
        <v>12</v>
      </c>
      <c r="N15" s="755">
        <v>13</v>
      </c>
      <c r="O15" s="751">
        <v>14</v>
      </c>
      <c r="P15" s="752">
        <v>15</v>
      </c>
      <c r="Q15" s="752">
        <v>16</v>
      </c>
      <c r="R15" s="753">
        <v>17</v>
      </c>
      <c r="S15" s="751">
        <v>18</v>
      </c>
      <c r="T15" s="752">
        <v>19</v>
      </c>
      <c r="U15" s="752">
        <v>20</v>
      </c>
      <c r="V15" s="753">
        <v>21</v>
      </c>
      <c r="W15" s="756">
        <v>22</v>
      </c>
      <c r="X15" s="751">
        <v>23</v>
      </c>
      <c r="Y15" s="752">
        <v>24</v>
      </c>
      <c r="Z15" s="752">
        <v>25</v>
      </c>
      <c r="AA15" s="753">
        <v>26</v>
      </c>
      <c r="AB15" s="751">
        <v>27</v>
      </c>
      <c r="AC15" s="752">
        <v>28</v>
      </c>
      <c r="AD15" s="752">
        <v>29</v>
      </c>
      <c r="AE15" s="753">
        <v>30</v>
      </c>
      <c r="AF15" s="751">
        <v>31</v>
      </c>
      <c r="AG15" s="752">
        <v>32</v>
      </c>
      <c r="AH15" s="752">
        <v>33</v>
      </c>
      <c r="AI15" s="753">
        <v>34</v>
      </c>
      <c r="AJ15" s="751">
        <v>35</v>
      </c>
      <c r="AK15" s="752">
        <v>36</v>
      </c>
      <c r="AL15" s="752">
        <v>37</v>
      </c>
      <c r="AM15" s="754">
        <v>38</v>
      </c>
      <c r="AN15" s="757">
        <v>39</v>
      </c>
      <c r="AO15" s="758">
        <v>40</v>
      </c>
      <c r="AP15" s="759">
        <v>41</v>
      </c>
      <c r="AQ15" s="752">
        <v>42</v>
      </c>
      <c r="AR15" s="753">
        <v>43</v>
      </c>
      <c r="AS15" s="751">
        <v>44</v>
      </c>
      <c r="AT15" s="752">
        <v>45</v>
      </c>
      <c r="AU15" s="752">
        <v>46</v>
      </c>
      <c r="AV15" s="753">
        <v>47</v>
      </c>
      <c r="AW15" s="751">
        <v>48</v>
      </c>
      <c r="AX15" s="752">
        <v>49</v>
      </c>
      <c r="AY15" s="752">
        <v>50</v>
      </c>
      <c r="AZ15" s="752">
        <v>51</v>
      </c>
      <c r="BA15" s="753">
        <v>52</v>
      </c>
      <c r="BB15" s="15"/>
      <c r="BC15" s="15"/>
      <c r="BD15" s="15"/>
      <c r="BE15" s="15"/>
    </row>
    <row r="16" spans="1:57" ht="19.5" thickBot="1">
      <c r="A16" s="688">
        <v>1</v>
      </c>
      <c r="B16" s="716" t="s">
        <v>31</v>
      </c>
      <c r="C16" s="717"/>
      <c r="D16" s="690"/>
      <c r="E16" s="691"/>
      <c r="F16" s="692"/>
      <c r="G16" s="693"/>
      <c r="H16" s="693"/>
      <c r="I16" s="693"/>
      <c r="J16" s="694"/>
      <c r="K16" s="695"/>
      <c r="L16" s="693"/>
      <c r="M16" s="696"/>
      <c r="N16" s="689"/>
      <c r="O16" s="692"/>
      <c r="P16" s="693"/>
      <c r="Q16" s="718" t="s">
        <v>17</v>
      </c>
      <c r="R16" s="716" t="s">
        <v>31</v>
      </c>
      <c r="S16" s="717" t="s">
        <v>246</v>
      </c>
      <c r="T16" s="717" t="s">
        <v>246</v>
      </c>
      <c r="U16" s="717"/>
      <c r="V16" s="717"/>
      <c r="W16" s="720"/>
      <c r="X16" s="716"/>
      <c r="Y16" s="717"/>
      <c r="Z16" s="717"/>
      <c r="AA16" s="721"/>
      <c r="AB16" s="722"/>
      <c r="AC16" s="718"/>
      <c r="AD16" s="718"/>
      <c r="AE16" s="723"/>
      <c r="AF16" s="724"/>
      <c r="AG16" s="718"/>
      <c r="AH16" s="718"/>
      <c r="AI16" s="725"/>
      <c r="AJ16" s="716"/>
      <c r="AK16" s="717"/>
      <c r="AL16" s="717"/>
      <c r="AM16" s="717"/>
      <c r="AN16" s="721"/>
      <c r="AO16" s="717"/>
      <c r="AP16" s="726"/>
      <c r="AQ16" s="726" t="s">
        <v>17</v>
      </c>
      <c r="AR16" s="727" t="s">
        <v>18</v>
      </c>
      <c r="AS16" s="728" t="s">
        <v>18</v>
      </c>
      <c r="AT16" s="729" t="s">
        <v>18</v>
      </c>
      <c r="AU16" s="729" t="s">
        <v>18</v>
      </c>
      <c r="AV16" s="729" t="s">
        <v>18</v>
      </c>
      <c r="AW16" s="730" t="s">
        <v>18</v>
      </c>
      <c r="AX16" s="729" t="s">
        <v>18</v>
      </c>
      <c r="AY16" s="729" t="s">
        <v>18</v>
      </c>
      <c r="AZ16" s="729" t="s">
        <v>18</v>
      </c>
      <c r="BA16" s="729" t="s">
        <v>18</v>
      </c>
      <c r="BB16" s="1883"/>
      <c r="BC16" s="1883"/>
      <c r="BD16" s="1883"/>
      <c r="BE16" s="1883"/>
    </row>
    <row r="17" spans="1:57" ht="19.5" thickBot="1">
      <c r="A17" s="688">
        <v>2</v>
      </c>
      <c r="B17" s="716" t="s">
        <v>31</v>
      </c>
      <c r="C17" s="717"/>
      <c r="D17" s="697"/>
      <c r="E17" s="698"/>
      <c r="F17" s="699"/>
      <c r="G17" s="700"/>
      <c r="H17" s="700"/>
      <c r="I17" s="700"/>
      <c r="J17" s="701"/>
      <c r="K17" s="702"/>
      <c r="L17" s="703"/>
      <c r="M17" s="704"/>
      <c r="N17" s="705"/>
      <c r="O17" s="706"/>
      <c r="P17" s="703"/>
      <c r="Q17" s="731" t="s">
        <v>17</v>
      </c>
      <c r="R17" s="732" t="s">
        <v>31</v>
      </c>
      <c r="S17" s="733" t="s">
        <v>246</v>
      </c>
      <c r="T17" s="733" t="s">
        <v>246</v>
      </c>
      <c r="U17" s="733"/>
      <c r="V17" s="733"/>
      <c r="W17" s="734"/>
      <c r="X17" s="732"/>
      <c r="Y17" s="733"/>
      <c r="Z17" s="733"/>
      <c r="AA17" s="735"/>
      <c r="AB17" s="731"/>
      <c r="AC17" s="726"/>
      <c r="AD17" s="726"/>
      <c r="AE17" s="719"/>
      <c r="AF17" s="724"/>
      <c r="AG17" s="718"/>
      <c r="AH17" s="718"/>
      <c r="AI17" s="725"/>
      <c r="AJ17" s="724"/>
      <c r="AK17" s="718"/>
      <c r="AL17" s="718"/>
      <c r="AM17" s="718"/>
      <c r="AN17" s="723"/>
      <c r="AO17" s="718"/>
      <c r="AP17" s="726"/>
      <c r="AQ17" s="726" t="s">
        <v>17</v>
      </c>
      <c r="AR17" s="727" t="s">
        <v>18</v>
      </c>
      <c r="AS17" s="732" t="s">
        <v>18</v>
      </c>
      <c r="AT17" s="731" t="s">
        <v>18</v>
      </c>
      <c r="AU17" s="726" t="s">
        <v>18</v>
      </c>
      <c r="AV17" s="726" t="s">
        <v>18</v>
      </c>
      <c r="AW17" s="719" t="s">
        <v>18</v>
      </c>
      <c r="AX17" s="731" t="s">
        <v>18</v>
      </c>
      <c r="AY17" s="726" t="s">
        <v>18</v>
      </c>
      <c r="AZ17" s="729" t="s">
        <v>18</v>
      </c>
      <c r="BA17" s="729" t="s">
        <v>18</v>
      </c>
      <c r="BB17" s="16"/>
      <c r="BC17" s="16"/>
      <c r="BD17" s="16"/>
      <c r="BE17" s="16"/>
    </row>
    <row r="18" spans="1:58" ht="19.5" thickBot="1">
      <c r="A18" s="707">
        <v>3</v>
      </c>
      <c r="B18" s="716" t="s">
        <v>31</v>
      </c>
      <c r="C18" s="717" t="s">
        <v>244</v>
      </c>
      <c r="D18" s="708"/>
      <c r="E18" s="709"/>
      <c r="F18" s="710"/>
      <c r="G18" s="708"/>
      <c r="H18" s="708"/>
      <c r="I18" s="708"/>
      <c r="J18" s="709"/>
      <c r="K18" s="711"/>
      <c r="L18" s="712"/>
      <c r="M18" s="713"/>
      <c r="N18" s="714"/>
      <c r="O18" s="715"/>
      <c r="P18" s="712"/>
      <c r="Q18" s="736" t="s">
        <v>17</v>
      </c>
      <c r="R18" s="737" t="s">
        <v>245</v>
      </c>
      <c r="S18" s="738" t="s">
        <v>31</v>
      </c>
      <c r="T18" s="739" t="s">
        <v>246</v>
      </c>
      <c r="U18" s="739"/>
      <c r="V18" s="739"/>
      <c r="W18" s="740"/>
      <c r="X18" s="738"/>
      <c r="Y18" s="739"/>
      <c r="Z18" s="739"/>
      <c r="AA18" s="741"/>
      <c r="AB18" s="742"/>
      <c r="AC18" s="739"/>
      <c r="AD18" s="739" t="s">
        <v>247</v>
      </c>
      <c r="AE18" s="737" t="s">
        <v>17</v>
      </c>
      <c r="AF18" s="743" t="s">
        <v>371</v>
      </c>
      <c r="AG18" s="744" t="s">
        <v>371</v>
      </c>
      <c r="AH18" s="744" t="s">
        <v>371</v>
      </c>
      <c r="AI18" s="745" t="s">
        <v>47</v>
      </c>
      <c r="AJ18" s="746" t="s">
        <v>47</v>
      </c>
      <c r="AK18" s="736" t="s">
        <v>47</v>
      </c>
      <c r="AL18" s="736" t="s">
        <v>47</v>
      </c>
      <c r="AM18" s="736" t="s">
        <v>47</v>
      </c>
      <c r="AN18" s="737" t="s">
        <v>47</v>
      </c>
      <c r="AO18" s="736" t="s">
        <v>47</v>
      </c>
      <c r="AP18" s="736" t="s">
        <v>47</v>
      </c>
      <c r="AQ18" s="736" t="s">
        <v>248</v>
      </c>
      <c r="AR18" s="745" t="s">
        <v>248</v>
      </c>
      <c r="AS18" s="747" t="s">
        <v>249</v>
      </c>
      <c r="AT18" s="748" t="s">
        <v>249</v>
      </c>
      <c r="AU18" s="749" t="s">
        <v>249</v>
      </c>
      <c r="AV18" s="749" t="s">
        <v>249</v>
      </c>
      <c r="AW18" s="750" t="s">
        <v>249</v>
      </c>
      <c r="AX18" s="748" t="s">
        <v>249</v>
      </c>
      <c r="AY18" s="749" t="s">
        <v>249</v>
      </c>
      <c r="AZ18" s="749" t="s">
        <v>249</v>
      </c>
      <c r="BA18" s="750" t="s">
        <v>249</v>
      </c>
      <c r="BB18" s="24"/>
      <c r="BC18" s="22"/>
      <c r="BD18" s="22"/>
      <c r="BE18" s="22"/>
      <c r="BF18" s="23"/>
    </row>
    <row r="19" spans="1:9" s="2" customFormat="1" ht="15.75">
      <c r="A19" s="1886"/>
      <c r="B19" s="1886"/>
      <c r="C19" s="1886"/>
      <c r="D19" s="1886"/>
      <c r="E19" s="1886"/>
      <c r="F19" s="1886"/>
      <c r="G19" s="1886"/>
      <c r="H19" s="1886"/>
      <c r="I19" s="1886"/>
    </row>
    <row r="20" spans="2:48" ht="15" customHeight="1">
      <c r="B20" s="1884" t="s">
        <v>104</v>
      </c>
      <c r="C20" s="1884"/>
      <c r="D20" s="1884"/>
      <c r="E20" s="1884"/>
      <c r="F20" s="1884"/>
      <c r="G20" s="1884"/>
      <c r="H20" s="1884"/>
      <c r="I20" s="1884"/>
      <c r="J20" s="1884"/>
      <c r="K20" s="1885"/>
      <c r="L20" s="1885"/>
      <c r="M20" s="1885"/>
      <c r="N20" s="1885"/>
      <c r="O20" s="1885"/>
      <c r="P20" s="1885"/>
      <c r="Q20" s="1885"/>
      <c r="R20" s="1885"/>
      <c r="S20" s="1885"/>
      <c r="T20" s="1885"/>
      <c r="U20" s="1885"/>
      <c r="V20" s="1885"/>
      <c r="W20" s="1885"/>
      <c r="X20" s="1885"/>
      <c r="Y20" s="1885"/>
      <c r="Z20" s="1885"/>
      <c r="AA20" s="1885"/>
      <c r="AB20" s="1885"/>
      <c r="AC20" s="1885"/>
      <c r="AD20" s="1885"/>
      <c r="AE20" s="1885"/>
      <c r="AF20" s="1885"/>
      <c r="AG20" s="1885"/>
      <c r="AH20" s="1885"/>
      <c r="AI20" s="1885"/>
      <c r="AJ20" s="1885"/>
      <c r="AK20" s="1885"/>
      <c r="AL20" s="1885"/>
      <c r="AM20" s="1885"/>
      <c r="AN20" s="1885"/>
      <c r="AO20" s="1885"/>
      <c r="AP20" s="1885"/>
      <c r="AQ20" s="1885"/>
      <c r="AR20" s="1885"/>
      <c r="AS20" s="1885"/>
      <c r="AT20" s="1885"/>
      <c r="AU20" s="1885"/>
      <c r="AV20" s="1885"/>
    </row>
    <row r="21" spans="2:48" ht="15.75"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</row>
    <row r="22" spans="1:57" ht="15.75">
      <c r="A22" s="763"/>
      <c r="B22" s="1555"/>
      <c r="C22" s="1555"/>
      <c r="D22" s="1555"/>
      <c r="E22" s="1954" t="s">
        <v>372</v>
      </c>
      <c r="F22" s="1954"/>
      <c r="G22" s="1954"/>
      <c r="H22" s="1954"/>
      <c r="I22" s="1954"/>
      <c r="J22" s="1954"/>
      <c r="K22" s="1954"/>
      <c r="L22" s="1954"/>
      <c r="M22" s="1954"/>
      <c r="N22" s="1954"/>
      <c r="O22" s="1954"/>
      <c r="P22" s="1954"/>
      <c r="Q22" s="1954"/>
      <c r="R22" s="1954"/>
      <c r="S22" s="1954"/>
      <c r="T22" s="1954"/>
      <c r="U22" s="1954"/>
      <c r="V22" s="1954"/>
      <c r="W22" s="1954"/>
      <c r="X22" s="1555"/>
      <c r="Y22" s="1555"/>
      <c r="Z22" s="1555"/>
      <c r="AA22" s="760"/>
      <c r="AB22" s="760"/>
      <c r="AC22" s="760"/>
      <c r="AD22" s="760"/>
      <c r="AE22" s="760"/>
      <c r="AF22" s="760"/>
      <c r="AG22" s="760"/>
      <c r="AH22" s="760"/>
      <c r="AI22" s="1881" t="s">
        <v>373</v>
      </c>
      <c r="AJ22" s="1881"/>
      <c r="AK22" s="1881"/>
      <c r="AL22" s="1881"/>
      <c r="AM22" s="1881"/>
      <c r="AN22" s="1881"/>
      <c r="AO22" s="1881"/>
      <c r="AP22" s="1881"/>
      <c r="AQ22" s="1881"/>
      <c r="AR22" s="1881"/>
      <c r="AS22" s="1881"/>
      <c r="AT22" s="1881"/>
      <c r="AU22" s="1881"/>
      <c r="AV22" s="1881"/>
      <c r="AW22" s="1881"/>
      <c r="AX22" s="761"/>
      <c r="AY22" s="761"/>
      <c r="AZ22" s="761"/>
      <c r="BA22" s="762"/>
      <c r="BB22" s="39"/>
      <c r="BC22" s="39"/>
      <c r="BD22" s="39"/>
      <c r="BE22" s="39"/>
    </row>
    <row r="23" ht="16.5" thickBot="1"/>
    <row r="24" spans="1:50" ht="15" customHeight="1">
      <c r="A24" s="1955" t="s">
        <v>12</v>
      </c>
      <c r="B24" s="1956"/>
      <c r="C24" s="1966" t="s">
        <v>13</v>
      </c>
      <c r="D24" s="1967"/>
      <c r="E24" s="1967"/>
      <c r="F24" s="1968"/>
      <c r="G24" s="1978" t="s">
        <v>303</v>
      </c>
      <c r="H24" s="1979"/>
      <c r="I24" s="1979"/>
      <c r="J24" s="1903" t="s">
        <v>304</v>
      </c>
      <c r="K24" s="1967"/>
      <c r="L24" s="1967"/>
      <c r="M24" s="1968"/>
      <c r="N24" s="1945" t="s">
        <v>370</v>
      </c>
      <c r="O24" s="1946"/>
      <c r="P24" s="1947"/>
      <c r="Q24" s="1945" t="s">
        <v>369</v>
      </c>
      <c r="R24" s="1946"/>
      <c r="S24" s="1947"/>
      <c r="T24" s="1903" t="s">
        <v>102</v>
      </c>
      <c r="U24" s="1904"/>
      <c r="V24" s="1915"/>
      <c r="W24" s="1903" t="s">
        <v>14</v>
      </c>
      <c r="X24" s="1904"/>
      <c r="Y24" s="1905"/>
      <c r="Z24" s="2005" t="s">
        <v>250</v>
      </c>
      <c r="AA24" s="1904"/>
      <c r="AB24" s="1905"/>
      <c r="AG24" s="1921" t="s">
        <v>251</v>
      </c>
      <c r="AH24" s="1922"/>
      <c r="AI24" s="1922"/>
      <c r="AJ24" s="1922"/>
      <c r="AK24" s="1922"/>
      <c r="AL24" s="1923"/>
      <c r="AM24" s="1924"/>
      <c r="AN24" s="1932" t="s">
        <v>284</v>
      </c>
      <c r="AO24" s="1923"/>
      <c r="AP24" s="1923"/>
      <c r="AQ24" s="1933"/>
      <c r="AR24" s="1933"/>
      <c r="AS24" s="1934"/>
      <c r="AT24" s="1938" t="s">
        <v>306</v>
      </c>
      <c r="AU24" s="1938"/>
      <c r="AV24" s="1938"/>
      <c r="AW24" s="1938"/>
      <c r="AX24" s="1938"/>
    </row>
    <row r="25" spans="1:50" ht="15.75">
      <c r="A25" s="1957"/>
      <c r="B25" s="1958"/>
      <c r="C25" s="1969"/>
      <c r="D25" s="1969"/>
      <c r="E25" s="1969"/>
      <c r="F25" s="1970"/>
      <c r="G25" s="1980"/>
      <c r="H25" s="1981"/>
      <c r="I25" s="1981"/>
      <c r="J25" s="1984"/>
      <c r="K25" s="1969"/>
      <c r="L25" s="1969"/>
      <c r="M25" s="1970"/>
      <c r="N25" s="1948"/>
      <c r="O25" s="1949"/>
      <c r="P25" s="1950"/>
      <c r="Q25" s="1948"/>
      <c r="R25" s="1949"/>
      <c r="S25" s="1950"/>
      <c r="T25" s="1906"/>
      <c r="U25" s="1907"/>
      <c r="V25" s="1916"/>
      <c r="W25" s="1906"/>
      <c r="X25" s="1907"/>
      <c r="Y25" s="1908"/>
      <c r="Z25" s="2006"/>
      <c r="AA25" s="1907"/>
      <c r="AB25" s="1908"/>
      <c r="AG25" s="1925"/>
      <c r="AH25" s="1926"/>
      <c r="AI25" s="1926"/>
      <c r="AJ25" s="1926"/>
      <c r="AK25" s="1926"/>
      <c r="AL25" s="1927"/>
      <c r="AM25" s="1928"/>
      <c r="AN25" s="1935"/>
      <c r="AO25" s="1927"/>
      <c r="AP25" s="1927"/>
      <c r="AQ25" s="1936"/>
      <c r="AR25" s="1936"/>
      <c r="AS25" s="1937"/>
      <c r="AT25" s="1938"/>
      <c r="AU25" s="1938"/>
      <c r="AV25" s="1938"/>
      <c r="AW25" s="1938"/>
      <c r="AX25" s="1938"/>
    </row>
    <row r="26" spans="1:50" ht="27.75" customHeight="1" thickBot="1">
      <c r="A26" s="1959"/>
      <c r="B26" s="1960"/>
      <c r="C26" s="1971"/>
      <c r="D26" s="1971"/>
      <c r="E26" s="1971"/>
      <c r="F26" s="1972"/>
      <c r="G26" s="1982"/>
      <c r="H26" s="1983"/>
      <c r="I26" s="1983"/>
      <c r="J26" s="1985"/>
      <c r="K26" s="1971"/>
      <c r="L26" s="1971"/>
      <c r="M26" s="1972"/>
      <c r="N26" s="1951"/>
      <c r="O26" s="1952"/>
      <c r="P26" s="1953"/>
      <c r="Q26" s="1951"/>
      <c r="R26" s="1952"/>
      <c r="S26" s="1953"/>
      <c r="T26" s="1909"/>
      <c r="U26" s="1910"/>
      <c r="V26" s="1917"/>
      <c r="W26" s="1909"/>
      <c r="X26" s="1910"/>
      <c r="Y26" s="1911"/>
      <c r="Z26" s="2007"/>
      <c r="AA26" s="1910"/>
      <c r="AB26" s="1911"/>
      <c r="AG26" s="1929"/>
      <c r="AH26" s="1930"/>
      <c r="AI26" s="1930"/>
      <c r="AJ26" s="1930"/>
      <c r="AK26" s="1930"/>
      <c r="AL26" s="1930"/>
      <c r="AM26" s="1931"/>
      <c r="AN26" s="1929"/>
      <c r="AO26" s="1930"/>
      <c r="AP26" s="1930"/>
      <c r="AQ26" s="1930"/>
      <c r="AR26" s="1930"/>
      <c r="AS26" s="1931"/>
      <c r="AT26" s="1938"/>
      <c r="AU26" s="1938"/>
      <c r="AV26" s="1938"/>
      <c r="AW26" s="1938"/>
      <c r="AX26" s="1938"/>
    </row>
    <row r="27" spans="1:50" ht="27" customHeight="1" thickBot="1">
      <c r="A27" s="1973">
        <v>1</v>
      </c>
      <c r="B27" s="1975"/>
      <c r="C27" s="1961">
        <v>36</v>
      </c>
      <c r="D27" s="1962"/>
      <c r="E27" s="1962"/>
      <c r="F27" s="1963"/>
      <c r="G27" s="1939">
        <v>2</v>
      </c>
      <c r="H27" s="1940"/>
      <c r="I27" s="1940"/>
      <c r="J27" s="1941">
        <v>2</v>
      </c>
      <c r="K27" s="1942"/>
      <c r="L27" s="1942"/>
      <c r="M27" s="1943"/>
      <c r="N27" s="1912"/>
      <c r="O27" s="1913"/>
      <c r="P27" s="1944"/>
      <c r="Q27" s="1912"/>
      <c r="R27" s="1913"/>
      <c r="S27" s="1944"/>
      <c r="T27" s="2001"/>
      <c r="U27" s="2002"/>
      <c r="V27" s="2003"/>
      <c r="W27" s="1912">
        <v>12</v>
      </c>
      <c r="X27" s="1913"/>
      <c r="Y27" s="1914"/>
      <c r="Z27" s="2008">
        <f>SUM(C27:Y27)</f>
        <v>52</v>
      </c>
      <c r="AA27" s="1913"/>
      <c r="AB27" s="1914"/>
      <c r="AG27" s="1888" t="s">
        <v>103</v>
      </c>
      <c r="AH27" s="1889"/>
      <c r="AI27" s="1889"/>
      <c r="AJ27" s="1889"/>
      <c r="AK27" s="1889"/>
      <c r="AL27" s="1890"/>
      <c r="AM27" s="1891"/>
      <c r="AN27" s="1895" t="s">
        <v>374</v>
      </c>
      <c r="AO27" s="1896"/>
      <c r="AP27" s="1896"/>
      <c r="AQ27" s="1897"/>
      <c r="AR27" s="1897"/>
      <c r="AS27" s="1898"/>
      <c r="AT27" s="1902" t="s">
        <v>298</v>
      </c>
      <c r="AU27" s="1902"/>
      <c r="AV27" s="1902"/>
      <c r="AW27" s="1902"/>
      <c r="AX27" s="1902"/>
    </row>
    <row r="28" spans="1:50" ht="22.5" customHeight="1" thickBot="1">
      <c r="A28" s="1973">
        <v>2</v>
      </c>
      <c r="B28" s="1974"/>
      <c r="C28" s="1961">
        <v>36</v>
      </c>
      <c r="D28" s="1962"/>
      <c r="E28" s="1962"/>
      <c r="F28" s="1963"/>
      <c r="G28" s="1939">
        <v>2</v>
      </c>
      <c r="H28" s="1940"/>
      <c r="I28" s="1940"/>
      <c r="J28" s="1941">
        <v>2</v>
      </c>
      <c r="K28" s="1964"/>
      <c r="L28" s="1964"/>
      <c r="M28" s="1965"/>
      <c r="N28" s="1941"/>
      <c r="O28" s="1964"/>
      <c r="P28" s="1965"/>
      <c r="Q28" s="1941"/>
      <c r="R28" s="1964"/>
      <c r="S28" s="1965"/>
      <c r="T28" s="1918"/>
      <c r="U28" s="1919"/>
      <c r="V28" s="1920"/>
      <c r="W28" s="1941">
        <v>12</v>
      </c>
      <c r="X28" s="1964"/>
      <c r="Y28" s="1974"/>
      <c r="Z28" s="2008">
        <f>SUM(C28:Y28)</f>
        <v>52</v>
      </c>
      <c r="AA28" s="1913"/>
      <c r="AB28" s="1914"/>
      <c r="AG28" s="1892"/>
      <c r="AH28" s="1893"/>
      <c r="AI28" s="1893"/>
      <c r="AJ28" s="1893"/>
      <c r="AK28" s="1893"/>
      <c r="AL28" s="1893"/>
      <c r="AM28" s="1894"/>
      <c r="AN28" s="1899"/>
      <c r="AO28" s="1900"/>
      <c r="AP28" s="1900"/>
      <c r="AQ28" s="1900"/>
      <c r="AR28" s="1900"/>
      <c r="AS28" s="1901"/>
      <c r="AT28" s="1902"/>
      <c r="AU28" s="1902"/>
      <c r="AV28" s="1902"/>
      <c r="AW28" s="1902"/>
      <c r="AX28" s="1902"/>
    </row>
    <row r="29" spans="1:28" ht="26.25" customHeight="1" thickBot="1">
      <c r="A29" s="1993">
        <v>3</v>
      </c>
      <c r="B29" s="1994"/>
      <c r="C29" s="1961">
        <v>23</v>
      </c>
      <c r="D29" s="1962"/>
      <c r="E29" s="1962"/>
      <c r="F29" s="1963"/>
      <c r="G29" s="1939">
        <v>3</v>
      </c>
      <c r="H29" s="1940"/>
      <c r="I29" s="1940"/>
      <c r="J29" s="1939">
        <v>3</v>
      </c>
      <c r="K29" s="1940"/>
      <c r="L29" s="1940"/>
      <c r="M29" s="1986"/>
      <c r="N29" s="1987">
        <v>3</v>
      </c>
      <c r="O29" s="1988"/>
      <c r="P29" s="1989"/>
      <c r="Q29" s="1987">
        <v>8</v>
      </c>
      <c r="R29" s="1988"/>
      <c r="S29" s="1989"/>
      <c r="T29" s="1995">
        <v>2</v>
      </c>
      <c r="U29" s="1996"/>
      <c r="V29" s="1997"/>
      <c r="W29" s="1998">
        <v>1</v>
      </c>
      <c r="X29" s="1999"/>
      <c r="Y29" s="2000"/>
      <c r="Z29" s="2008">
        <f>SUM(C29:Y29)</f>
        <v>43</v>
      </c>
      <c r="AA29" s="1913"/>
      <c r="AB29" s="1914"/>
    </row>
    <row r="30" spans="1:28" ht="22.5" customHeight="1" thickBot="1">
      <c r="A30" s="1850" t="s">
        <v>19</v>
      </c>
      <c r="B30" s="1990"/>
      <c r="C30" s="1850">
        <f>SUM(C27:F29)</f>
        <v>95</v>
      </c>
      <c r="D30" s="1867"/>
      <c r="E30" s="1867"/>
      <c r="F30" s="1977"/>
      <c r="G30" s="1976">
        <f>SUM(G27:I29)</f>
        <v>7</v>
      </c>
      <c r="H30" s="1991"/>
      <c r="I30" s="1992"/>
      <c r="J30" s="1976">
        <f>SUM(J27:M29)</f>
        <v>7</v>
      </c>
      <c r="K30" s="1867"/>
      <c r="L30" s="1867"/>
      <c r="M30" s="1977"/>
      <c r="N30" s="1976">
        <v>3</v>
      </c>
      <c r="O30" s="1867"/>
      <c r="P30" s="1977"/>
      <c r="Q30" s="1976">
        <f>SUM(Q27:S29)</f>
        <v>8</v>
      </c>
      <c r="R30" s="1867"/>
      <c r="S30" s="1977"/>
      <c r="T30" s="1976">
        <f>SUM(T27:V29)</f>
        <v>2</v>
      </c>
      <c r="U30" s="1867"/>
      <c r="V30" s="1977"/>
      <c r="W30" s="1976">
        <f>SUM(W27:Y29)</f>
        <v>25</v>
      </c>
      <c r="X30" s="1867"/>
      <c r="Y30" s="2004"/>
      <c r="Z30" s="1850">
        <f>SUM(Z27:AB29)</f>
        <v>147</v>
      </c>
      <c r="AA30" s="1867"/>
      <c r="AB30" s="2004"/>
    </row>
  </sheetData>
  <sheetProtection/>
  <mergeCells count="95">
    <mergeCell ref="T29:V29"/>
    <mergeCell ref="W29:Y29"/>
    <mergeCell ref="T27:V27"/>
    <mergeCell ref="W30:Y30"/>
    <mergeCell ref="Z24:AB26"/>
    <mergeCell ref="Z27:AB27"/>
    <mergeCell ref="Z28:AB28"/>
    <mergeCell ref="Z29:AB29"/>
    <mergeCell ref="Z30:AB30"/>
    <mergeCell ref="J29:M29"/>
    <mergeCell ref="N29:P29"/>
    <mergeCell ref="Q29:S29"/>
    <mergeCell ref="A30:B30"/>
    <mergeCell ref="C30:F30"/>
    <mergeCell ref="G30:I30"/>
    <mergeCell ref="J30:M30"/>
    <mergeCell ref="N30:P30"/>
    <mergeCell ref="A29:B29"/>
    <mergeCell ref="C29:F29"/>
    <mergeCell ref="C24:F26"/>
    <mergeCell ref="A28:B28"/>
    <mergeCell ref="A27:B27"/>
    <mergeCell ref="C27:F27"/>
    <mergeCell ref="Q30:S30"/>
    <mergeCell ref="T30:V30"/>
    <mergeCell ref="G24:I26"/>
    <mergeCell ref="J24:M26"/>
    <mergeCell ref="N24:P26"/>
    <mergeCell ref="G29:I29"/>
    <mergeCell ref="N14:R14"/>
    <mergeCell ref="S14:W14"/>
    <mergeCell ref="Q24:S26"/>
    <mergeCell ref="E22:W22"/>
    <mergeCell ref="A24:B26"/>
    <mergeCell ref="C28:F28"/>
    <mergeCell ref="G28:I28"/>
    <mergeCell ref="J28:M28"/>
    <mergeCell ref="N28:P28"/>
    <mergeCell ref="Q28:S28"/>
    <mergeCell ref="T24:V26"/>
    <mergeCell ref="T28:V28"/>
    <mergeCell ref="AG24:AM26"/>
    <mergeCell ref="AN24:AS26"/>
    <mergeCell ref="AT24:AX26"/>
    <mergeCell ref="G27:I27"/>
    <mergeCell ref="J27:M27"/>
    <mergeCell ref="N27:P27"/>
    <mergeCell ref="Q27:S27"/>
    <mergeCell ref="W28:Y28"/>
    <mergeCell ref="AF14:AI14"/>
    <mergeCell ref="AG27:AM28"/>
    <mergeCell ref="AN27:AS28"/>
    <mergeCell ref="AT27:AX28"/>
    <mergeCell ref="W24:Y26"/>
    <mergeCell ref="W27:Y27"/>
    <mergeCell ref="AO10:BD10"/>
    <mergeCell ref="AI22:AW22"/>
    <mergeCell ref="A8:O8"/>
    <mergeCell ref="A9:O9"/>
    <mergeCell ref="BB16:BE16"/>
    <mergeCell ref="B20:AV20"/>
    <mergeCell ref="B14:E14"/>
    <mergeCell ref="A19:I19"/>
    <mergeCell ref="BB14:BE14"/>
    <mergeCell ref="AB14:AE14"/>
    <mergeCell ref="AO1:BE1"/>
    <mergeCell ref="P6:AM6"/>
    <mergeCell ref="P7:AA7"/>
    <mergeCell ref="P8:AK8"/>
    <mergeCell ref="P9:AM9"/>
    <mergeCell ref="AJ14:AN14"/>
    <mergeCell ref="AO6:BD6"/>
    <mergeCell ref="AO8:BD8"/>
    <mergeCell ref="A12:BE12"/>
    <mergeCell ref="AO11:BD11"/>
    <mergeCell ref="A4:O4"/>
    <mergeCell ref="A3:O3"/>
    <mergeCell ref="P2:AN2"/>
    <mergeCell ref="P4:AN4"/>
    <mergeCell ref="AS14:AW14"/>
    <mergeCell ref="P11:AN11"/>
    <mergeCell ref="A6:O6"/>
    <mergeCell ref="P10:AL10"/>
    <mergeCell ref="AO7:BD7"/>
    <mergeCell ref="AO9:BD9"/>
    <mergeCell ref="AX14:BA14"/>
    <mergeCell ref="AO2:BD2"/>
    <mergeCell ref="AO3:BD3"/>
    <mergeCell ref="AO4:BD5"/>
    <mergeCell ref="A14:A15"/>
    <mergeCell ref="F14:I14"/>
    <mergeCell ref="X14:AA14"/>
    <mergeCell ref="AO14:AR14"/>
    <mergeCell ref="J14:M14"/>
    <mergeCell ref="A5:O5"/>
  </mergeCells>
  <printOptions/>
  <pageMargins left="0.42" right="0.25" top="0.91" bottom="0.3937007874015748" header="0.5118110236220472" footer="0.5118110236220472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8"/>
  <sheetViews>
    <sheetView zoomScale="83" zoomScaleNormal="83" zoomScaleSheetLayoutView="90" zoomScalePageLayoutView="80" workbookViewId="0" topLeftCell="A1">
      <selection activeCell="BA2" sqref="BA2:BA7"/>
    </sheetView>
  </sheetViews>
  <sheetFormatPr defaultColWidth="9.00390625" defaultRowHeight="12.75" outlineLevelCol="1"/>
  <cols>
    <col min="1" max="1" width="12.125" style="1486" customWidth="1"/>
    <col min="2" max="2" width="61.625" style="1432" customWidth="1"/>
    <col min="3" max="3" width="6.875" style="1487" customWidth="1"/>
    <col min="4" max="4" width="5.625" style="1488" customWidth="1"/>
    <col min="5" max="6" width="5.625" style="1487" customWidth="1"/>
    <col min="7" max="7" width="8.125" style="1487" hidden="1" customWidth="1"/>
    <col min="8" max="8" width="9.00390625" style="1432" hidden="1" customWidth="1"/>
    <col min="9" max="9" width="7.625" style="1432" customWidth="1"/>
    <col min="10" max="10" width="7.125" style="1432" customWidth="1"/>
    <col min="11" max="11" width="7.00390625" style="1432" customWidth="1"/>
    <col min="12" max="12" width="6.625" style="1432" customWidth="1"/>
    <col min="13" max="13" width="8.125" style="1432" hidden="1" customWidth="1"/>
    <col min="14" max="14" width="7.625" style="278" hidden="1" customWidth="1"/>
    <col min="15" max="15" width="5.375" style="1432" hidden="1" customWidth="1"/>
    <col min="16" max="16" width="7.625" style="1657" hidden="1" customWidth="1"/>
    <col min="17" max="17" width="4.875" style="1657" hidden="1" customWidth="1"/>
    <col min="18" max="18" width="6.375" style="278" hidden="1" customWidth="1"/>
    <col min="19" max="19" width="5.625" style="1432" hidden="1" customWidth="1"/>
    <col min="20" max="20" width="6.625" style="1432" hidden="1" customWidth="1"/>
    <col min="21" max="21" width="5.375" style="1432" hidden="1" customWidth="1"/>
    <col min="22" max="22" width="7.625" style="278" hidden="1" customWidth="1"/>
    <col min="23" max="23" width="4.625" style="1432" hidden="1" customWidth="1"/>
    <col min="24" max="24" width="5.875" style="1432" customWidth="1"/>
    <col min="25" max="25" width="5.125" style="1432" customWidth="1"/>
    <col min="26" max="26" width="8.875" style="1432" hidden="1" customWidth="1"/>
    <col min="27" max="27" width="5.625" style="1637" hidden="1" customWidth="1"/>
    <col min="28" max="28" width="9.75390625" style="8" hidden="1" customWidth="1"/>
    <col min="29" max="29" width="8.125" style="8" hidden="1" customWidth="1"/>
    <col min="30" max="30" width="9.125" style="8" hidden="1" customWidth="1"/>
    <col min="31" max="31" width="5.75390625" style="8" hidden="1" customWidth="1" outlineLevel="1"/>
    <col min="32" max="32" width="5.25390625" style="8" hidden="1" customWidth="1" outlineLevel="1"/>
    <col min="33" max="33" width="5.75390625" style="8" hidden="1" customWidth="1" outlineLevel="1"/>
    <col min="34" max="34" width="6.125" style="8" hidden="1" customWidth="1" outlineLevel="1"/>
    <col min="35" max="36" width="7.125" style="8" hidden="1" customWidth="1" outlineLevel="1"/>
    <col min="37" max="37" width="4.375" style="8" hidden="1" customWidth="1" outlineLevel="1"/>
    <col min="38" max="38" width="5.375" style="8" hidden="1" customWidth="1" outlineLevel="1"/>
    <col min="39" max="39" width="3.125" style="8" hidden="1" customWidth="1" outlineLevel="1"/>
    <col min="40" max="40" width="3.625" style="8" hidden="1" customWidth="1" outlineLevel="1"/>
    <col min="41" max="41" width="4.75390625" style="8" hidden="1" customWidth="1" outlineLevel="1"/>
    <col min="42" max="42" width="5.875" style="8" hidden="1" customWidth="1" outlineLevel="1"/>
    <col min="43" max="43" width="7.625" style="8" hidden="1" customWidth="1" outlineLevel="1"/>
    <col min="44" max="44" width="7.875" style="8" hidden="1" customWidth="1" outlineLevel="1"/>
    <col min="45" max="45" width="6.625" style="8" hidden="1" customWidth="1" outlineLevel="1"/>
    <col min="46" max="46" width="4.375" style="8" hidden="1" customWidth="1" outlineLevel="1"/>
    <col min="47" max="47" width="7.125" style="8" hidden="1" customWidth="1" outlineLevel="1"/>
    <col min="48" max="48" width="4.875" style="8" hidden="1" customWidth="1" outlineLevel="1"/>
    <col min="49" max="49" width="4.75390625" style="8" hidden="1" customWidth="1" outlineLevel="1"/>
    <col min="50" max="50" width="3.875" style="8" hidden="1" customWidth="1" outlineLevel="1"/>
    <col min="51" max="51" width="7.00390625" style="8" hidden="1" customWidth="1" outlineLevel="1"/>
    <col min="52" max="52" width="5.375" style="8" hidden="1" customWidth="1" collapsed="1"/>
    <col min="53" max="53" width="30.375" style="8" customWidth="1"/>
    <col min="54" max="54" width="5.25390625" style="8" customWidth="1"/>
    <col min="55" max="55" width="3.875" style="8" customWidth="1"/>
    <col min="56" max="56" width="8.375" style="8" hidden="1" customWidth="1"/>
    <col min="57" max="57" width="6.875" style="8" hidden="1" customWidth="1"/>
    <col min="58" max="59" width="6.625" style="8" hidden="1" customWidth="1"/>
    <col min="60" max="60" width="8.125" style="8" hidden="1" customWidth="1"/>
    <col min="61" max="61" width="6.875" style="8" hidden="1" customWidth="1"/>
    <col min="62" max="62" width="7.75390625" style="8" hidden="1" customWidth="1"/>
    <col min="63" max="63" width="9.375" style="8" hidden="1" customWidth="1"/>
    <col min="64" max="64" width="9.25390625" style="8" hidden="1" customWidth="1"/>
    <col min="65" max="65" width="7.625" style="8" hidden="1" customWidth="1"/>
    <col min="66" max="66" width="7.875" style="8" customWidth="1"/>
    <col min="67" max="67" width="4.375" style="8" customWidth="1"/>
    <col min="68" max="68" width="4.875" style="8" customWidth="1"/>
    <col min="69" max="16384" width="9.125" style="8" customWidth="1"/>
  </cols>
  <sheetData>
    <row r="1" spans="1:27" s="5" customFormat="1" ht="18" customHeight="1" thickBot="1">
      <c r="A1" s="2206" t="s">
        <v>414</v>
      </c>
      <c r="B1" s="2207"/>
      <c r="C1" s="2207"/>
      <c r="D1" s="2207"/>
      <c r="E1" s="2207"/>
      <c r="F1" s="2207"/>
      <c r="G1" s="2207"/>
      <c r="H1" s="2207"/>
      <c r="I1" s="2207"/>
      <c r="J1" s="2207"/>
      <c r="K1" s="2207"/>
      <c r="L1" s="2207"/>
      <c r="M1" s="2207"/>
      <c r="N1" s="2207"/>
      <c r="O1" s="2207"/>
      <c r="P1" s="2207"/>
      <c r="Q1" s="2207"/>
      <c r="R1" s="2207"/>
      <c r="S1" s="2207"/>
      <c r="T1" s="2207"/>
      <c r="U1" s="2207"/>
      <c r="V1" s="2207"/>
      <c r="W1" s="2207"/>
      <c r="X1" s="2207"/>
      <c r="Y1" s="2207"/>
      <c r="Z1" s="2208"/>
      <c r="AA1" s="638"/>
    </row>
    <row r="2" spans="1:53" s="5" customFormat="1" ht="18.75" customHeight="1">
      <c r="A2" s="2209" t="s">
        <v>20</v>
      </c>
      <c r="B2" s="2212" t="s">
        <v>28</v>
      </c>
      <c r="C2" s="2214" t="s">
        <v>305</v>
      </c>
      <c r="D2" s="2215"/>
      <c r="E2" s="2217" t="s">
        <v>32</v>
      </c>
      <c r="F2" s="2217" t="s">
        <v>117</v>
      </c>
      <c r="G2" s="2217" t="s">
        <v>33</v>
      </c>
      <c r="H2" s="2212" t="s">
        <v>21</v>
      </c>
      <c r="I2" s="2212"/>
      <c r="J2" s="2212"/>
      <c r="K2" s="2212"/>
      <c r="L2" s="2212"/>
      <c r="M2" s="2212"/>
      <c r="N2" s="2220"/>
      <c r="O2" s="2221"/>
      <c r="P2" s="2221"/>
      <c r="Q2" s="2221"/>
      <c r="R2" s="2221"/>
      <c r="S2" s="2221"/>
      <c r="T2" s="2221"/>
      <c r="U2" s="2221"/>
      <c r="V2" s="2221"/>
      <c r="W2" s="2221"/>
      <c r="X2" s="2221"/>
      <c r="Y2" s="2221"/>
      <c r="Z2" s="2222"/>
      <c r="AA2" s="638"/>
      <c r="BA2" s="2236" t="s">
        <v>398</v>
      </c>
    </row>
    <row r="3" spans="1:53" s="5" customFormat="1" ht="24.75" customHeight="1">
      <c r="A3" s="2210"/>
      <c r="B3" s="2080"/>
      <c r="C3" s="2077"/>
      <c r="D3" s="2216"/>
      <c r="E3" s="2218"/>
      <c r="F3" s="2218"/>
      <c r="G3" s="2218"/>
      <c r="H3" s="2183" t="s">
        <v>23</v>
      </c>
      <c r="I3" s="2190" t="s">
        <v>24</v>
      </c>
      <c r="J3" s="2191"/>
      <c r="K3" s="2191"/>
      <c r="L3" s="2191"/>
      <c r="M3" s="2183" t="s">
        <v>25</v>
      </c>
      <c r="N3" s="2223"/>
      <c r="O3" s="2224"/>
      <c r="P3" s="2224"/>
      <c r="Q3" s="2224"/>
      <c r="R3" s="2224"/>
      <c r="S3" s="2224"/>
      <c r="T3" s="2224"/>
      <c r="U3" s="2224"/>
      <c r="V3" s="2224"/>
      <c r="W3" s="2224"/>
      <c r="X3" s="2224"/>
      <c r="Y3" s="2224"/>
      <c r="Z3" s="2225"/>
      <c r="AA3" s="638"/>
      <c r="BA3" s="2237"/>
    </row>
    <row r="4" spans="1:53" s="5" customFormat="1" ht="18" customHeight="1">
      <c r="A4" s="2210"/>
      <c r="B4" s="2080"/>
      <c r="C4" s="2183" t="s">
        <v>26</v>
      </c>
      <c r="D4" s="2183" t="s">
        <v>27</v>
      </c>
      <c r="E4" s="2218"/>
      <c r="F4" s="2218"/>
      <c r="G4" s="2218"/>
      <c r="H4" s="2183"/>
      <c r="I4" s="2180" t="s">
        <v>118</v>
      </c>
      <c r="J4" s="2183" t="s">
        <v>38</v>
      </c>
      <c r="K4" s="2193" t="s">
        <v>39</v>
      </c>
      <c r="L4" s="2195" t="s">
        <v>40</v>
      </c>
      <c r="M4" s="2183"/>
      <c r="N4" s="2128" t="s">
        <v>295</v>
      </c>
      <c r="O4" s="2128"/>
      <c r="P4" s="2128"/>
      <c r="Q4" s="2128"/>
      <c r="R4" s="2129" t="s">
        <v>296</v>
      </c>
      <c r="S4" s="2130"/>
      <c r="T4" s="2130"/>
      <c r="U4" s="2131"/>
      <c r="V4" s="2128" t="s">
        <v>291</v>
      </c>
      <c r="W4" s="2128"/>
      <c r="X4" s="2128"/>
      <c r="Y4" s="2128"/>
      <c r="Z4" s="2192"/>
      <c r="AA4" s="638"/>
      <c r="BA4" s="2237"/>
    </row>
    <row r="5" spans="1:68" s="5" customFormat="1" ht="15.75">
      <c r="A5" s="2210"/>
      <c r="B5" s="2080"/>
      <c r="C5" s="2183"/>
      <c r="D5" s="2183"/>
      <c r="E5" s="2218"/>
      <c r="F5" s="2218"/>
      <c r="G5" s="2218"/>
      <c r="H5" s="2183"/>
      <c r="I5" s="2181"/>
      <c r="J5" s="2183"/>
      <c r="K5" s="2193"/>
      <c r="L5" s="2196"/>
      <c r="M5" s="2183"/>
      <c r="N5" s="2185">
        <v>1</v>
      </c>
      <c r="O5" s="2186"/>
      <c r="P5" s="2185">
        <v>2</v>
      </c>
      <c r="Q5" s="2186"/>
      <c r="R5" s="2185">
        <v>3</v>
      </c>
      <c r="S5" s="2186"/>
      <c r="T5" s="2185">
        <v>4</v>
      </c>
      <c r="U5" s="2186"/>
      <c r="V5" s="2185">
        <v>5</v>
      </c>
      <c r="W5" s="2186"/>
      <c r="X5" s="2185" t="s">
        <v>297</v>
      </c>
      <c r="Y5" s="2186"/>
      <c r="Z5" s="1520" t="s">
        <v>298</v>
      </c>
      <c r="AA5" s="638"/>
      <c r="AB5" s="1026">
        <v>22.5</v>
      </c>
      <c r="BA5" s="2237"/>
      <c r="BD5" s="2185">
        <v>1</v>
      </c>
      <c r="BE5" s="2186"/>
      <c r="BF5" s="2185">
        <v>2</v>
      </c>
      <c r="BG5" s="2186"/>
      <c r="BH5" s="2185">
        <v>3</v>
      </c>
      <c r="BI5" s="2186"/>
      <c r="BJ5" s="2185">
        <v>4</v>
      </c>
      <c r="BK5" s="2186"/>
      <c r="BL5" s="2185">
        <v>5</v>
      </c>
      <c r="BM5" s="2186"/>
      <c r="BN5" s="2185" t="s">
        <v>297</v>
      </c>
      <c r="BO5" s="2186"/>
      <c r="BP5" s="1520" t="s">
        <v>298</v>
      </c>
    </row>
    <row r="6" spans="1:56" s="5" customFormat="1" ht="18.75" customHeight="1" thickBot="1">
      <c r="A6" s="2210"/>
      <c r="B6" s="2080"/>
      <c r="C6" s="2183"/>
      <c r="D6" s="2183"/>
      <c r="E6" s="2218"/>
      <c r="F6" s="2218"/>
      <c r="G6" s="2218"/>
      <c r="H6" s="2183"/>
      <c r="I6" s="2181"/>
      <c r="J6" s="2183"/>
      <c r="K6" s="2193"/>
      <c r="L6" s="2196"/>
      <c r="M6" s="2183"/>
      <c r="N6" s="2129"/>
      <c r="O6" s="2130"/>
      <c r="P6" s="2130"/>
      <c r="Q6" s="2130"/>
      <c r="R6" s="2130"/>
      <c r="S6" s="2130"/>
      <c r="T6" s="2130"/>
      <c r="U6" s="2130"/>
      <c r="V6" s="2130"/>
      <c r="W6" s="2130"/>
      <c r="X6" s="2130"/>
      <c r="Y6" s="2130"/>
      <c r="Z6" s="2201"/>
      <c r="AA6" s="638"/>
      <c r="AB6" s="1026">
        <v>63.5</v>
      </c>
      <c r="BA6" s="2237"/>
      <c r="BD6" s="5" t="s">
        <v>31</v>
      </c>
    </row>
    <row r="7" spans="1:53" s="5" customFormat="1" ht="76.5" customHeight="1">
      <c r="A7" s="2234"/>
      <c r="B7" s="2081"/>
      <c r="C7" s="2235"/>
      <c r="D7" s="2235"/>
      <c r="E7" s="2218"/>
      <c r="F7" s="2218"/>
      <c r="G7" s="2218"/>
      <c r="H7" s="2235"/>
      <c r="I7" s="2181"/>
      <c r="J7" s="2235"/>
      <c r="K7" s="2180"/>
      <c r="L7" s="2196"/>
      <c r="M7" s="2235"/>
      <c r="N7" s="1660" t="s">
        <v>348</v>
      </c>
      <c r="O7" s="1661" t="s">
        <v>349</v>
      </c>
      <c r="P7" s="1661" t="s">
        <v>348</v>
      </c>
      <c r="Q7" s="1661" t="s">
        <v>349</v>
      </c>
      <c r="R7" s="1660" t="s">
        <v>348</v>
      </c>
      <c r="S7" s="1661" t="s">
        <v>349</v>
      </c>
      <c r="T7" s="1661" t="s">
        <v>348</v>
      </c>
      <c r="U7" s="1661" t="s">
        <v>349</v>
      </c>
      <c r="V7" s="1660" t="s">
        <v>348</v>
      </c>
      <c r="W7" s="1661" t="s">
        <v>349</v>
      </c>
      <c r="X7" s="1661" t="s">
        <v>348</v>
      </c>
      <c r="Y7" s="1661" t="s">
        <v>349</v>
      </c>
      <c r="Z7" s="1662"/>
      <c r="AA7" s="638"/>
      <c r="AB7" s="1026">
        <v>137.5</v>
      </c>
      <c r="BA7" s="2238"/>
    </row>
    <row r="8" spans="1:220" ht="15.75">
      <c r="A8" s="1088" t="s">
        <v>119</v>
      </c>
      <c r="B8" s="1843" t="s">
        <v>220</v>
      </c>
      <c r="C8" s="1152"/>
      <c r="D8" s="1092"/>
      <c r="E8" s="1844"/>
      <c r="F8" s="1844"/>
      <c r="G8" s="1494">
        <v>6.5</v>
      </c>
      <c r="H8" s="1230">
        <v>195</v>
      </c>
      <c r="I8" s="1217"/>
      <c r="J8" s="1217"/>
      <c r="K8" s="1217"/>
      <c r="L8" s="1217"/>
      <c r="M8" s="1218"/>
      <c r="N8" s="1845"/>
      <c r="O8" s="1088"/>
      <c r="P8" s="1454"/>
      <c r="Q8" s="1133"/>
      <c r="R8" s="1846"/>
      <c r="S8" s="1847"/>
      <c r="T8" s="1847"/>
      <c r="U8" s="1847"/>
      <c r="V8" s="1846"/>
      <c r="W8" s="1847"/>
      <c r="X8" s="1847"/>
      <c r="Y8" s="1847"/>
      <c r="Z8" s="1847"/>
      <c r="AA8" s="1064"/>
      <c r="AB8" s="1064"/>
      <c r="AC8" s="1064"/>
      <c r="AD8" s="1064" t="s">
        <v>396</v>
      </c>
      <c r="AE8" s="1064" t="s">
        <v>412</v>
      </c>
      <c r="AF8" s="1064"/>
      <c r="AG8" s="1064"/>
      <c r="AH8" s="1064"/>
      <c r="AI8" s="1064"/>
      <c r="AJ8" s="1064"/>
      <c r="AK8" s="1064"/>
      <c r="AL8" s="1064"/>
      <c r="AM8" s="1064"/>
      <c r="AN8" s="1064"/>
      <c r="AO8" s="1064"/>
      <c r="AP8" s="1064"/>
      <c r="AQ8" s="1064"/>
      <c r="AR8" s="1064"/>
      <c r="AS8" s="1064"/>
      <c r="AT8" s="1064"/>
      <c r="AU8" s="1064"/>
      <c r="AV8" s="1064"/>
      <c r="AW8" s="1064"/>
      <c r="AX8" s="1064"/>
      <c r="AY8" s="1064"/>
      <c r="AZ8" s="1064"/>
      <c r="BA8" s="1064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</row>
    <row r="9" spans="1:220" ht="15.75">
      <c r="A9" s="1088"/>
      <c r="B9" s="1087" t="s">
        <v>114</v>
      </c>
      <c r="C9" s="1152"/>
      <c r="D9" s="1092" t="s">
        <v>297</v>
      </c>
      <c r="E9" s="1844"/>
      <c r="F9" s="1844"/>
      <c r="G9" s="1494">
        <v>1.5</v>
      </c>
      <c r="H9" s="1230">
        <v>45</v>
      </c>
      <c r="I9" s="1217">
        <v>4</v>
      </c>
      <c r="J9" s="1217"/>
      <c r="K9" s="1217"/>
      <c r="L9" s="1217">
        <v>4</v>
      </c>
      <c r="M9" s="1152">
        <v>41</v>
      </c>
      <c r="N9" s="1845"/>
      <c r="O9" s="1088"/>
      <c r="P9" s="1454"/>
      <c r="Q9" s="1133"/>
      <c r="R9" s="1846"/>
      <c r="S9" s="1847"/>
      <c r="T9" s="1847"/>
      <c r="U9" s="1847"/>
      <c r="V9" s="1846"/>
      <c r="W9" s="1847"/>
      <c r="X9" s="1396">
        <v>4</v>
      </c>
      <c r="Y9" s="1133"/>
      <c r="Z9" s="1133"/>
      <c r="AA9" s="1064"/>
      <c r="AB9" s="1064"/>
      <c r="AC9" s="1064"/>
      <c r="AD9" s="1064" t="s">
        <v>396</v>
      </c>
      <c r="AE9" s="1064"/>
      <c r="AF9" s="1064"/>
      <c r="AG9" s="1064"/>
      <c r="AH9" s="1064"/>
      <c r="AI9" s="1064"/>
      <c r="AJ9" s="1064"/>
      <c r="AK9" s="1064"/>
      <c r="AL9" s="1064"/>
      <c r="AM9" s="1064"/>
      <c r="AN9" s="1064"/>
      <c r="AO9" s="1064"/>
      <c r="AP9" s="1064"/>
      <c r="AQ9" s="1064"/>
      <c r="AR9" s="1064"/>
      <c r="AS9" s="1064"/>
      <c r="AT9" s="1064"/>
      <c r="AU9" s="1064"/>
      <c r="AV9" s="1064"/>
      <c r="AW9" s="1064"/>
      <c r="AX9" s="1064"/>
      <c r="AY9" s="1064"/>
      <c r="AZ9" s="1064"/>
      <c r="BA9" s="1064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</row>
    <row r="10" spans="1:220" ht="18.75">
      <c r="A10" s="1559" t="s">
        <v>198</v>
      </c>
      <c r="B10" s="1297" t="s">
        <v>199</v>
      </c>
      <c r="C10" s="1561"/>
      <c r="D10" s="1562"/>
      <c r="E10" s="1562"/>
      <c r="F10" s="1563"/>
      <c r="G10" s="1494">
        <v>2</v>
      </c>
      <c r="H10" s="1230">
        <v>60</v>
      </c>
      <c r="I10" s="1324"/>
      <c r="J10" s="1324"/>
      <c r="K10" s="1325"/>
      <c r="L10" s="1325"/>
      <c r="M10" s="1152"/>
      <c r="N10" s="786"/>
      <c r="O10" s="1326"/>
      <c r="P10" s="1326"/>
      <c r="Q10" s="1326"/>
      <c r="R10" s="262"/>
      <c r="S10" s="1327"/>
      <c r="T10" s="1327"/>
      <c r="U10" s="1327"/>
      <c r="V10" s="262"/>
      <c r="W10" s="1327"/>
      <c r="X10" s="1133"/>
      <c r="Y10" s="1133"/>
      <c r="Z10" s="1417"/>
      <c r="AA10" s="1810"/>
      <c r="AB10" s="1810"/>
      <c r="AC10" s="1810"/>
      <c r="AD10" s="1064" t="s">
        <v>396</v>
      </c>
      <c r="AE10" s="1810"/>
      <c r="AF10" s="1810"/>
      <c r="AG10" s="1810"/>
      <c r="AH10" s="1810"/>
      <c r="AI10" s="1810"/>
      <c r="AJ10" s="1810"/>
      <c r="AK10" s="1810"/>
      <c r="AL10" s="1810"/>
      <c r="AM10" s="1810"/>
      <c r="AN10" s="1810"/>
      <c r="AO10" s="1810"/>
      <c r="AP10" s="1810"/>
      <c r="AQ10" s="1810"/>
      <c r="AR10" s="1810"/>
      <c r="AS10" s="1810"/>
      <c r="AT10" s="1810"/>
      <c r="AU10" s="1810"/>
      <c r="AV10" s="1810"/>
      <c r="AW10" s="1810"/>
      <c r="AX10" s="1810"/>
      <c r="AY10" s="1810"/>
      <c r="AZ10" s="1810"/>
      <c r="BA10" s="1810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</row>
    <row r="11" spans="1:220" ht="24" customHeight="1">
      <c r="A11" s="1559" t="s">
        <v>200</v>
      </c>
      <c r="B11" s="1087" t="s">
        <v>61</v>
      </c>
      <c r="C11" s="1325" t="s">
        <v>297</v>
      </c>
      <c r="D11" s="1328"/>
      <c r="E11" s="1328"/>
      <c r="F11" s="1328"/>
      <c r="G11" s="1454">
        <v>1.5</v>
      </c>
      <c r="H11" s="1323">
        <v>45</v>
      </c>
      <c r="I11" s="1324">
        <v>4</v>
      </c>
      <c r="J11" s="1324">
        <v>4</v>
      </c>
      <c r="K11" s="1325"/>
      <c r="L11" s="1325"/>
      <c r="M11" s="1152">
        <v>41</v>
      </c>
      <c r="N11" s="786"/>
      <c r="O11" s="1326"/>
      <c r="P11" s="1326"/>
      <c r="Q11" s="1326"/>
      <c r="R11" s="262"/>
      <c r="S11" s="1327"/>
      <c r="T11" s="1327"/>
      <c r="U11" s="1327"/>
      <c r="V11" s="262"/>
      <c r="W11" s="1327"/>
      <c r="X11" s="1396">
        <v>4</v>
      </c>
      <c r="Y11" s="1133"/>
      <c r="Z11" s="1417"/>
      <c r="AA11" s="1810"/>
      <c r="AB11" s="1810"/>
      <c r="AC11" s="1810"/>
      <c r="AD11" s="1064" t="s">
        <v>396</v>
      </c>
      <c r="AE11" s="1810"/>
      <c r="AF11" s="1810"/>
      <c r="AG11" s="1810"/>
      <c r="AH11" s="1810"/>
      <c r="AI11" s="1810"/>
      <c r="AJ11" s="1810"/>
      <c r="AK11" s="1810"/>
      <c r="AL11" s="1810"/>
      <c r="AM11" s="1810"/>
      <c r="AN11" s="1810"/>
      <c r="AO11" s="1810"/>
      <c r="AP11" s="1810"/>
      <c r="AQ11" s="1810"/>
      <c r="AR11" s="1810"/>
      <c r="AS11" s="1810"/>
      <c r="AT11" s="1810"/>
      <c r="AU11" s="1810"/>
      <c r="AV11" s="1810"/>
      <c r="AW11" s="1810"/>
      <c r="AX11" s="1810"/>
      <c r="AY11" s="1810"/>
      <c r="AZ11" s="1810"/>
      <c r="BA11" s="1810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</row>
    <row r="12" spans="1:220" ht="15.75">
      <c r="A12" s="1088" t="s">
        <v>173</v>
      </c>
      <c r="B12" s="1087" t="s">
        <v>265</v>
      </c>
      <c r="C12" s="1092" t="s">
        <v>297</v>
      </c>
      <c r="D12" s="1088"/>
      <c r="E12" s="1397"/>
      <c r="F12" s="1397"/>
      <c r="G12" s="1454">
        <v>3</v>
      </c>
      <c r="H12" s="1230">
        <v>90</v>
      </c>
      <c r="I12" s="1324">
        <v>12</v>
      </c>
      <c r="J12" s="1324" t="s">
        <v>276</v>
      </c>
      <c r="K12" s="1328" t="s">
        <v>280</v>
      </c>
      <c r="L12" s="1325"/>
      <c r="M12" s="1152">
        <v>78</v>
      </c>
      <c r="N12" s="786"/>
      <c r="O12" s="1326"/>
      <c r="P12" s="1326"/>
      <c r="Q12" s="1326"/>
      <c r="R12" s="262"/>
      <c r="S12" s="1326"/>
      <c r="T12" s="1326"/>
      <c r="U12" s="1326"/>
      <c r="V12" s="328"/>
      <c r="W12" s="1326"/>
      <c r="X12" s="1396">
        <v>8</v>
      </c>
      <c r="Y12" s="1396">
        <v>4</v>
      </c>
      <c r="Z12" s="1327"/>
      <c r="AA12" s="1810"/>
      <c r="AB12" s="1810"/>
      <c r="AC12" s="1810"/>
      <c r="AD12" s="1064" t="s">
        <v>396</v>
      </c>
      <c r="AE12" s="1810"/>
      <c r="AF12" s="1810"/>
      <c r="AG12" s="1810"/>
      <c r="AH12" s="1810"/>
      <c r="AI12" s="1810"/>
      <c r="AJ12" s="1810"/>
      <c r="AK12" s="1810"/>
      <c r="AL12" s="1810"/>
      <c r="AM12" s="1810"/>
      <c r="AN12" s="1810"/>
      <c r="AO12" s="1810"/>
      <c r="AP12" s="1810"/>
      <c r="AQ12" s="1810"/>
      <c r="AR12" s="1810"/>
      <c r="AS12" s="1810"/>
      <c r="AT12" s="1810"/>
      <c r="AU12" s="1810"/>
      <c r="AV12" s="1810"/>
      <c r="AW12" s="1810"/>
      <c r="AX12" s="1810"/>
      <c r="AY12" s="1810"/>
      <c r="AZ12" s="1810"/>
      <c r="BA12" s="1810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</row>
    <row r="13" spans="1:220" ht="31.5">
      <c r="A13" s="1088" t="s">
        <v>177</v>
      </c>
      <c r="B13" s="1815" t="s">
        <v>87</v>
      </c>
      <c r="C13" s="1218"/>
      <c r="D13" s="1218"/>
      <c r="E13" s="1218"/>
      <c r="F13" s="1218"/>
      <c r="G13" s="1494">
        <v>5</v>
      </c>
      <c r="H13" s="1230">
        <v>150</v>
      </c>
      <c r="I13" s="1218"/>
      <c r="J13" s="1218"/>
      <c r="K13" s="1218"/>
      <c r="L13" s="1218"/>
      <c r="M13" s="1218"/>
      <c r="N13" s="786"/>
      <c r="O13" s="1326"/>
      <c r="P13" s="1326"/>
      <c r="Q13" s="1326"/>
      <c r="R13" s="262"/>
      <c r="S13" s="1326"/>
      <c r="T13" s="1326"/>
      <c r="U13" s="1326"/>
      <c r="V13" s="328"/>
      <c r="W13" s="1326"/>
      <c r="X13" s="1326"/>
      <c r="Y13" s="1326"/>
      <c r="Z13" s="1327"/>
      <c r="AA13" s="1810"/>
      <c r="AB13" s="1810"/>
      <c r="AC13" s="1810"/>
      <c r="AD13" s="1064" t="s">
        <v>396</v>
      </c>
      <c r="AE13" s="1810"/>
      <c r="AF13" s="1810"/>
      <c r="AG13" s="1810"/>
      <c r="AH13" s="1810"/>
      <c r="AI13" s="1810"/>
      <c r="AJ13" s="1810"/>
      <c r="AK13" s="1810"/>
      <c r="AL13" s="1810"/>
      <c r="AM13" s="1810"/>
      <c r="AN13" s="1810"/>
      <c r="AO13" s="1810"/>
      <c r="AP13" s="1810"/>
      <c r="AQ13" s="1810"/>
      <c r="AR13" s="1810"/>
      <c r="AS13" s="1810"/>
      <c r="AT13" s="1810"/>
      <c r="AU13" s="1810"/>
      <c r="AV13" s="1810"/>
      <c r="AW13" s="1810"/>
      <c r="AX13" s="1810"/>
      <c r="AY13" s="1810"/>
      <c r="AZ13" s="1810"/>
      <c r="BA13" s="1810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</row>
    <row r="14" spans="1:220" ht="15.75">
      <c r="A14" s="1088" t="s">
        <v>178</v>
      </c>
      <c r="B14" s="1087" t="s">
        <v>58</v>
      </c>
      <c r="C14" s="1218" t="s">
        <v>297</v>
      </c>
      <c r="D14" s="1218"/>
      <c r="E14" s="1218"/>
      <c r="F14" s="1218"/>
      <c r="G14" s="1454">
        <v>3</v>
      </c>
      <c r="H14" s="1230">
        <v>90</v>
      </c>
      <c r="I14" s="1324">
        <v>8</v>
      </c>
      <c r="J14" s="1324" t="s">
        <v>278</v>
      </c>
      <c r="K14" s="1325" t="s">
        <v>277</v>
      </c>
      <c r="L14" s="1218"/>
      <c r="M14" s="1218">
        <v>82</v>
      </c>
      <c r="N14" s="786"/>
      <c r="O14" s="1088"/>
      <c r="P14" s="1326"/>
      <c r="Q14" s="1326"/>
      <c r="R14" s="262"/>
      <c r="S14" s="1327"/>
      <c r="T14" s="1811"/>
      <c r="U14" s="1811"/>
      <c r="V14" s="262"/>
      <c r="W14" s="1327"/>
      <c r="X14" s="1396">
        <v>8</v>
      </c>
      <c r="Y14" s="1396">
        <v>0</v>
      </c>
      <c r="Z14" s="1417"/>
      <c r="AA14" s="1810"/>
      <c r="AB14" s="1810"/>
      <c r="AC14" s="1810"/>
      <c r="AD14" s="1064" t="s">
        <v>396</v>
      </c>
      <c r="AE14" s="1810"/>
      <c r="AF14" s="1810"/>
      <c r="AG14" s="1810"/>
      <c r="AH14" s="1810"/>
      <c r="AI14" s="1810"/>
      <c r="AJ14" s="1810"/>
      <c r="AK14" s="1810"/>
      <c r="AL14" s="1810"/>
      <c r="AM14" s="1810"/>
      <c r="AN14" s="1810"/>
      <c r="AO14" s="1810"/>
      <c r="AP14" s="1810"/>
      <c r="AQ14" s="1810"/>
      <c r="AR14" s="1810"/>
      <c r="AS14" s="1810"/>
      <c r="AT14" s="1810"/>
      <c r="AU14" s="1810"/>
      <c r="AV14" s="1810"/>
      <c r="AW14" s="1810"/>
      <c r="AX14" s="1810"/>
      <c r="AY14" s="1810"/>
      <c r="AZ14" s="1810"/>
      <c r="BA14" s="1810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</row>
    <row r="15" spans="1:220" ht="15.75">
      <c r="A15" s="1088" t="s">
        <v>182</v>
      </c>
      <c r="B15" s="1297" t="s">
        <v>211</v>
      </c>
      <c r="C15" s="1088"/>
      <c r="D15" s="1088"/>
      <c r="E15" s="1397"/>
      <c r="F15" s="1397"/>
      <c r="G15" s="1494">
        <v>3.5</v>
      </c>
      <c r="H15" s="1230">
        <v>105</v>
      </c>
      <c r="I15" s="1324"/>
      <c r="J15" s="1324"/>
      <c r="K15" s="1324"/>
      <c r="L15" s="1324"/>
      <c r="M15" s="1152"/>
      <c r="N15" s="786"/>
      <c r="O15" s="1326"/>
      <c r="P15" s="1326"/>
      <c r="Q15" s="1326"/>
      <c r="R15" s="262"/>
      <c r="S15" s="1327"/>
      <c r="T15" s="1133"/>
      <c r="U15" s="1133"/>
      <c r="V15" s="262"/>
      <c r="W15" s="1327"/>
      <c r="X15" s="1327"/>
      <c r="Y15" s="1327"/>
      <c r="Z15" s="1327"/>
      <c r="AA15" s="1810"/>
      <c r="AB15" s="1810"/>
      <c r="AC15" s="1810"/>
      <c r="AD15" s="1064" t="s">
        <v>396</v>
      </c>
      <c r="AE15" s="1810"/>
      <c r="AF15" s="1810"/>
      <c r="AG15" s="1810"/>
      <c r="AH15" s="1810"/>
      <c r="AI15" s="1810"/>
      <c r="AJ15" s="1810"/>
      <c r="AK15" s="1810"/>
      <c r="AL15" s="1822"/>
      <c r="AM15" s="1822"/>
      <c r="AN15" s="1822"/>
      <c r="AO15" s="1822"/>
      <c r="AP15" s="1822"/>
      <c r="AQ15" s="1822"/>
      <c r="AR15" s="1822"/>
      <c r="AS15" s="1822"/>
      <c r="AT15" s="1822"/>
      <c r="AU15" s="1822"/>
      <c r="AV15" s="1822"/>
      <c r="AW15" s="1822"/>
      <c r="AX15" s="1822"/>
      <c r="AY15" s="1822"/>
      <c r="AZ15" s="1822"/>
      <c r="BA15" s="1822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</row>
    <row r="16" spans="1:220" ht="15.75">
      <c r="A16" s="1088" t="s">
        <v>210</v>
      </c>
      <c r="B16" s="1297" t="s">
        <v>212</v>
      </c>
      <c r="C16" s="1088"/>
      <c r="D16" s="1092" t="s">
        <v>297</v>
      </c>
      <c r="E16" s="1397"/>
      <c r="F16" s="1397"/>
      <c r="G16" s="1454">
        <v>2.5</v>
      </c>
      <c r="H16" s="1230">
        <v>75</v>
      </c>
      <c r="I16" s="1324">
        <v>12</v>
      </c>
      <c r="J16" s="1328" t="s">
        <v>281</v>
      </c>
      <c r="K16" s="1328" t="s">
        <v>282</v>
      </c>
      <c r="L16" s="1325"/>
      <c r="M16" s="1152">
        <v>63</v>
      </c>
      <c r="N16" s="786"/>
      <c r="O16" s="1416"/>
      <c r="P16" s="1326"/>
      <c r="Q16" s="1326"/>
      <c r="R16" s="262"/>
      <c r="S16" s="1327"/>
      <c r="T16" s="1327"/>
      <c r="U16" s="1327"/>
      <c r="V16" s="262"/>
      <c r="W16" s="1327"/>
      <c r="X16" s="1396">
        <v>8</v>
      </c>
      <c r="Y16" s="1396">
        <v>4</v>
      </c>
      <c r="Z16" s="1417"/>
      <c r="AA16" s="1810"/>
      <c r="AB16" s="1810"/>
      <c r="AC16" s="1810"/>
      <c r="AD16" s="1064" t="s">
        <v>396</v>
      </c>
      <c r="AE16" s="1810"/>
      <c r="AF16" s="1810"/>
      <c r="AG16" s="1810"/>
      <c r="AH16" s="1810"/>
      <c r="AI16" s="1810"/>
      <c r="AJ16" s="1810"/>
      <c r="AK16" s="1810"/>
      <c r="AL16" s="1810"/>
      <c r="AM16" s="1810"/>
      <c r="AN16" s="1810"/>
      <c r="AO16" s="1810"/>
      <c r="AP16" s="1810"/>
      <c r="AQ16" s="1810"/>
      <c r="AR16" s="1810"/>
      <c r="AS16" s="1810"/>
      <c r="AT16" s="1810"/>
      <c r="AU16" s="1810"/>
      <c r="AV16" s="1810"/>
      <c r="AW16" s="1810"/>
      <c r="AX16" s="1810"/>
      <c r="AY16" s="1810"/>
      <c r="AZ16" s="1810"/>
      <c r="BA16" s="1810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</row>
    <row r="17" spans="1:220" ht="31.5">
      <c r="A17" s="1088" t="s">
        <v>184</v>
      </c>
      <c r="B17" s="1297" t="s">
        <v>317</v>
      </c>
      <c r="C17" s="1455" t="s">
        <v>297</v>
      </c>
      <c r="D17" s="1848"/>
      <c r="E17" s="1848"/>
      <c r="F17" s="1848"/>
      <c r="G17" s="1849">
        <v>3</v>
      </c>
      <c r="H17" s="1230">
        <v>90</v>
      </c>
      <c r="I17" s="1230">
        <v>12</v>
      </c>
      <c r="J17" s="1230" t="s">
        <v>275</v>
      </c>
      <c r="K17" s="1230" t="s">
        <v>278</v>
      </c>
      <c r="L17" s="1230"/>
      <c r="M17" s="1218">
        <v>78</v>
      </c>
      <c r="N17" s="603"/>
      <c r="O17" s="1152"/>
      <c r="P17" s="1848"/>
      <c r="Q17" s="1848"/>
      <c r="R17" s="296"/>
      <c r="S17" s="1848"/>
      <c r="T17" s="1449"/>
      <c r="U17" s="1449"/>
      <c r="V17" s="659"/>
      <c r="W17" s="1449"/>
      <c r="X17" s="1811">
        <v>12</v>
      </c>
      <c r="Y17" s="1449">
        <v>0</v>
      </c>
      <c r="Z17" s="1449"/>
      <c r="AA17" s="1810"/>
      <c r="AB17" s="1810"/>
      <c r="AC17" s="1810"/>
      <c r="AD17" s="1064" t="s">
        <v>396</v>
      </c>
      <c r="AE17" s="1810"/>
      <c r="AF17" s="1810"/>
      <c r="AG17" s="1810"/>
      <c r="AH17" s="1810"/>
      <c r="AI17" s="1810"/>
      <c r="AJ17" s="1810"/>
      <c r="AK17" s="1810"/>
      <c r="AL17" s="1810"/>
      <c r="AM17" s="1810"/>
      <c r="AN17" s="1810"/>
      <c r="AO17" s="1810"/>
      <c r="AP17" s="1810"/>
      <c r="AQ17" s="1810"/>
      <c r="AR17" s="1810"/>
      <c r="AS17" s="1810"/>
      <c r="AT17" s="1810"/>
      <c r="AU17" s="1810"/>
      <c r="AV17" s="1810"/>
      <c r="AW17" s="1810"/>
      <c r="AX17" s="1810"/>
      <c r="AY17" s="1810"/>
      <c r="AZ17" s="1810"/>
      <c r="BA17" s="1810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</row>
    <row r="18" spans="1:53" s="1842" customFormat="1" ht="15.75">
      <c r="A18" s="1834"/>
      <c r="B18" s="1835" t="s">
        <v>397</v>
      </c>
      <c r="C18" s="1836">
        <v>4</v>
      </c>
      <c r="D18" s="1837">
        <v>2</v>
      </c>
      <c r="E18" s="1836"/>
      <c r="F18" s="1836"/>
      <c r="G18" s="1836"/>
      <c r="H18" s="1835"/>
      <c r="I18" s="1835">
        <f>SUM(I8:I17)</f>
        <v>52</v>
      </c>
      <c r="J18" s="1835"/>
      <c r="K18" s="1835"/>
      <c r="L18" s="1835"/>
      <c r="M18" s="1835"/>
      <c r="N18" s="1838"/>
      <c r="O18" s="1835"/>
      <c r="P18" s="1839"/>
      <c r="Q18" s="1839"/>
      <c r="R18" s="1838"/>
      <c r="S18" s="1835"/>
      <c r="T18" s="1835"/>
      <c r="U18" s="1835"/>
      <c r="V18" s="1838"/>
      <c r="W18" s="1835"/>
      <c r="X18" s="1835"/>
      <c r="Y18" s="1835"/>
      <c r="Z18" s="1835"/>
      <c r="AA18" s="1669"/>
      <c r="AB18" s="1841"/>
      <c r="AC18" s="1841"/>
      <c r="AD18" s="1841"/>
      <c r="AE18" s="1841"/>
      <c r="AF18" s="1841"/>
      <c r="AG18" s="1841"/>
      <c r="AH18" s="1841"/>
      <c r="AI18" s="1841"/>
      <c r="AJ18" s="1841"/>
      <c r="AK18" s="1841"/>
      <c r="AL18" s="1841"/>
      <c r="AM18" s="1841"/>
      <c r="AN18" s="1841"/>
      <c r="AO18" s="1841"/>
      <c r="AP18" s="1841"/>
      <c r="AQ18" s="1841"/>
      <c r="AR18" s="1841"/>
      <c r="AS18" s="1841"/>
      <c r="AT18" s="1841"/>
      <c r="AU18" s="1841"/>
      <c r="AV18" s="1841"/>
      <c r="AW18" s="1841"/>
      <c r="AX18" s="1841"/>
      <c r="AY18" s="1841"/>
      <c r="AZ18" s="1841"/>
      <c r="BA18" s="1841"/>
    </row>
  </sheetData>
  <sheetProtection/>
  <mergeCells count="35">
    <mergeCell ref="BA2:BA7"/>
    <mergeCell ref="N6:Z6"/>
    <mergeCell ref="BD5:BE5"/>
    <mergeCell ref="BF5:BG5"/>
    <mergeCell ref="BH5:BI5"/>
    <mergeCell ref="BJ5:BK5"/>
    <mergeCell ref="X5:Y5"/>
    <mergeCell ref="BL5:BM5"/>
    <mergeCell ref="BN5:BO5"/>
    <mergeCell ref="N4:Q4"/>
    <mergeCell ref="R4:U4"/>
    <mergeCell ref="V4:Z4"/>
    <mergeCell ref="N5:O5"/>
    <mergeCell ref="P5:Q5"/>
    <mergeCell ref="R5:S5"/>
    <mergeCell ref="T5:U5"/>
    <mergeCell ref="V5:W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7"/>
  <sheetViews>
    <sheetView zoomScale="80" zoomScaleNormal="80" zoomScaleSheetLayoutView="90" zoomScalePageLayoutView="80" workbookViewId="0" topLeftCell="D1">
      <pane ySplit="7" topLeftCell="A184" activePane="bottomLeft" state="frozen"/>
      <selection pane="topLeft" activeCell="A1" sqref="A1"/>
      <selection pane="bottomLeft" activeCell="T199" sqref="T199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625" style="10" customWidth="1"/>
    <col min="5" max="6" width="5.625" style="9" customWidth="1"/>
    <col min="7" max="7" width="8.125" style="9" customWidth="1"/>
    <col min="8" max="8" width="9.00390625" style="8" customWidth="1"/>
    <col min="9" max="9" width="7.625" style="8" customWidth="1"/>
    <col min="10" max="10" width="7.125" style="8" customWidth="1"/>
    <col min="11" max="11" width="7.00390625" style="8" customWidth="1"/>
    <col min="12" max="12" width="6.625" style="8" customWidth="1"/>
    <col min="13" max="13" width="8.125" style="404" customWidth="1"/>
    <col min="14" max="14" width="7.625" style="17" customWidth="1"/>
    <col min="15" max="15" width="5.375" style="278" customWidth="1"/>
    <col min="16" max="16" width="7.625" style="13" customWidth="1"/>
    <col min="17" max="17" width="4.875" style="602" customWidth="1"/>
    <col min="18" max="18" width="6.375" style="17" customWidth="1"/>
    <col min="19" max="19" width="5.625" style="278" customWidth="1"/>
    <col min="20" max="20" width="6.625" style="8" customWidth="1"/>
    <col min="21" max="21" width="5.375" style="278" customWidth="1"/>
    <col min="22" max="22" width="7.625" style="17" customWidth="1"/>
    <col min="23" max="23" width="4.625" style="278" customWidth="1"/>
    <col min="24" max="24" width="5.875" style="8" customWidth="1"/>
    <col min="25" max="25" width="5.125" style="278" customWidth="1"/>
    <col min="26" max="26" width="6.875" style="8" bestFit="1" customWidth="1"/>
    <col min="27" max="37" width="0" style="8" hidden="1" customWidth="1"/>
    <col min="38" max="16384" width="9.125" style="8" customWidth="1"/>
  </cols>
  <sheetData>
    <row r="1" spans="1:26" s="5" customFormat="1" ht="18" customHeight="1">
      <c r="A1" s="2082" t="s">
        <v>290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  <c r="R1" s="2083"/>
      <c r="S1" s="2083"/>
      <c r="T1" s="2083"/>
      <c r="U1" s="2083"/>
      <c r="V1" s="2083"/>
      <c r="W1" s="2083"/>
      <c r="X1" s="2083"/>
      <c r="Y1" s="2083"/>
      <c r="Z1" s="2084"/>
    </row>
    <row r="2" spans="1:26" s="5" customFormat="1" ht="18.75" customHeight="1">
      <c r="A2" s="2073" t="s">
        <v>20</v>
      </c>
      <c r="B2" s="2080" t="s">
        <v>28</v>
      </c>
      <c r="C2" s="2075" t="s">
        <v>305</v>
      </c>
      <c r="D2" s="2076"/>
      <c r="E2" s="2064" t="s">
        <v>32</v>
      </c>
      <c r="F2" s="2064" t="s">
        <v>117</v>
      </c>
      <c r="G2" s="2064" t="s">
        <v>33</v>
      </c>
      <c r="H2" s="2080" t="s">
        <v>21</v>
      </c>
      <c r="I2" s="2080"/>
      <c r="J2" s="2080"/>
      <c r="K2" s="2080"/>
      <c r="L2" s="2080"/>
      <c r="M2" s="2080"/>
      <c r="N2" s="2055" t="s">
        <v>22</v>
      </c>
      <c r="O2" s="2056"/>
      <c r="P2" s="2056"/>
      <c r="Q2" s="2056"/>
      <c r="R2" s="2056"/>
      <c r="S2" s="2056"/>
      <c r="T2" s="2056"/>
      <c r="U2" s="2056"/>
      <c r="V2" s="2056"/>
      <c r="W2" s="2056"/>
      <c r="X2" s="2056"/>
      <c r="Y2" s="2056"/>
      <c r="Z2" s="2057"/>
    </row>
    <row r="3" spans="1:26" s="5" customFormat="1" ht="24.75" customHeight="1">
      <c r="A3" s="2073"/>
      <c r="B3" s="2080"/>
      <c r="C3" s="2077"/>
      <c r="D3" s="2078"/>
      <c r="E3" s="2079"/>
      <c r="F3" s="2079"/>
      <c r="G3" s="2079"/>
      <c r="H3" s="2063" t="s">
        <v>23</v>
      </c>
      <c r="I3" s="2087" t="s">
        <v>24</v>
      </c>
      <c r="J3" s="2088"/>
      <c r="K3" s="2088"/>
      <c r="L3" s="2088"/>
      <c r="M3" s="2051" t="s">
        <v>25</v>
      </c>
      <c r="N3" s="2058"/>
      <c r="O3" s="2059"/>
      <c r="P3" s="2059"/>
      <c r="Q3" s="2059"/>
      <c r="R3" s="2059"/>
      <c r="S3" s="2059"/>
      <c r="T3" s="2059"/>
      <c r="U3" s="2059"/>
      <c r="V3" s="2059"/>
      <c r="W3" s="2059"/>
      <c r="X3" s="2059"/>
      <c r="Y3" s="2059"/>
      <c r="Z3" s="2060"/>
    </row>
    <row r="4" spans="1:26" s="5" customFormat="1" ht="18" customHeight="1">
      <c r="A4" s="2073"/>
      <c r="B4" s="2080"/>
      <c r="C4" s="2063" t="s">
        <v>26</v>
      </c>
      <c r="D4" s="2063" t="s">
        <v>27</v>
      </c>
      <c r="E4" s="2079"/>
      <c r="F4" s="2079"/>
      <c r="G4" s="2079"/>
      <c r="H4" s="2063"/>
      <c r="I4" s="2089" t="s">
        <v>118</v>
      </c>
      <c r="J4" s="2063" t="s">
        <v>38</v>
      </c>
      <c r="K4" s="2093" t="s">
        <v>39</v>
      </c>
      <c r="L4" s="2094" t="s">
        <v>40</v>
      </c>
      <c r="M4" s="2051"/>
      <c r="N4" s="2035" t="s">
        <v>295</v>
      </c>
      <c r="O4" s="2035"/>
      <c r="P4" s="2035"/>
      <c r="Q4" s="2035"/>
      <c r="R4" s="2036" t="s">
        <v>296</v>
      </c>
      <c r="S4" s="2037"/>
      <c r="T4" s="2037"/>
      <c r="U4" s="2038"/>
      <c r="V4" s="2035" t="s">
        <v>291</v>
      </c>
      <c r="W4" s="2035"/>
      <c r="X4" s="2035"/>
      <c r="Y4" s="2035"/>
      <c r="Z4" s="2035"/>
    </row>
    <row r="5" spans="1:28" s="5" customFormat="1" ht="15.75">
      <c r="A5" s="2073"/>
      <c r="B5" s="2080"/>
      <c r="C5" s="2063"/>
      <c r="D5" s="2063"/>
      <c r="E5" s="2079"/>
      <c r="F5" s="2079"/>
      <c r="G5" s="2079"/>
      <c r="H5" s="2063"/>
      <c r="I5" s="2090"/>
      <c r="J5" s="2063"/>
      <c r="K5" s="2093"/>
      <c r="L5" s="2095"/>
      <c r="M5" s="2051"/>
      <c r="N5" s="2045">
        <v>1</v>
      </c>
      <c r="O5" s="2046"/>
      <c r="P5" s="2045">
        <v>2</v>
      </c>
      <c r="Q5" s="2046"/>
      <c r="R5" s="2045">
        <v>3</v>
      </c>
      <c r="S5" s="2046"/>
      <c r="T5" s="2045">
        <v>4</v>
      </c>
      <c r="U5" s="2046"/>
      <c r="V5" s="2045">
        <v>5</v>
      </c>
      <c r="W5" s="2046"/>
      <c r="X5" s="2045" t="s">
        <v>297</v>
      </c>
      <c r="Y5" s="2046"/>
      <c r="Z5" s="54" t="s">
        <v>298</v>
      </c>
      <c r="AB5" s="1026">
        <v>22.5</v>
      </c>
    </row>
    <row r="6" spans="1:28" s="5" customFormat="1" ht="18.75" customHeight="1">
      <c r="A6" s="2073"/>
      <c r="B6" s="2080"/>
      <c r="C6" s="2063"/>
      <c r="D6" s="2063"/>
      <c r="E6" s="2079"/>
      <c r="F6" s="2079"/>
      <c r="G6" s="2079"/>
      <c r="H6" s="2063"/>
      <c r="I6" s="2090"/>
      <c r="J6" s="2063"/>
      <c r="K6" s="2093"/>
      <c r="L6" s="2095"/>
      <c r="M6" s="2051"/>
      <c r="N6" s="2036" t="s">
        <v>41</v>
      </c>
      <c r="O6" s="2037"/>
      <c r="P6" s="2037"/>
      <c r="Q6" s="2037"/>
      <c r="R6" s="2037"/>
      <c r="S6" s="2037"/>
      <c r="T6" s="2037"/>
      <c r="U6" s="2037"/>
      <c r="V6" s="2037"/>
      <c r="W6" s="2037"/>
      <c r="X6" s="2037"/>
      <c r="Y6" s="2037"/>
      <c r="Z6" s="2038"/>
      <c r="AB6" s="1026">
        <v>63.5</v>
      </c>
    </row>
    <row r="7" spans="1:28" s="5" customFormat="1" ht="17.25" customHeight="1" thickBot="1">
      <c r="A7" s="2074"/>
      <c r="B7" s="2081"/>
      <c r="C7" s="2064"/>
      <c r="D7" s="2064"/>
      <c r="E7" s="2079"/>
      <c r="F7" s="2079"/>
      <c r="G7" s="2079"/>
      <c r="H7" s="2064"/>
      <c r="I7" s="2091"/>
      <c r="J7" s="2063"/>
      <c r="K7" s="2089"/>
      <c r="L7" s="2095"/>
      <c r="M7" s="2052"/>
      <c r="N7" s="2053">
        <v>15</v>
      </c>
      <c r="O7" s="2054"/>
      <c r="P7" s="2053">
        <v>9</v>
      </c>
      <c r="Q7" s="2054"/>
      <c r="R7" s="2053">
        <v>15</v>
      </c>
      <c r="S7" s="2054"/>
      <c r="T7" s="2053">
        <v>9</v>
      </c>
      <c r="U7" s="2054"/>
      <c r="V7" s="2053">
        <v>15</v>
      </c>
      <c r="W7" s="2054"/>
      <c r="X7" s="2085">
        <v>9</v>
      </c>
      <c r="Y7" s="2086"/>
      <c r="Z7" s="54">
        <v>9</v>
      </c>
      <c r="AB7" s="1026">
        <v>137.5</v>
      </c>
    </row>
    <row r="8" spans="1:28" s="5" customFormat="1" ht="16.5" customHeight="1" thickBot="1">
      <c r="A8" s="55">
        <v>1</v>
      </c>
      <c r="B8" s="56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8">
        <v>12</v>
      </c>
      <c r="M8" s="378">
        <v>13</v>
      </c>
      <c r="N8" s="59">
        <v>14</v>
      </c>
      <c r="O8" s="285">
        <v>15</v>
      </c>
      <c r="P8" s="59">
        <v>16</v>
      </c>
      <c r="Q8" s="285">
        <v>17</v>
      </c>
      <c r="R8" s="59">
        <v>18</v>
      </c>
      <c r="S8" s="285">
        <v>19</v>
      </c>
      <c r="T8" s="59">
        <v>20</v>
      </c>
      <c r="U8" s="285">
        <v>21</v>
      </c>
      <c r="V8" s="60">
        <v>22</v>
      </c>
      <c r="W8" s="253">
        <v>23</v>
      </c>
      <c r="X8" s="61">
        <v>24</v>
      </c>
      <c r="Y8" s="645">
        <v>25</v>
      </c>
      <c r="Z8" s="60">
        <v>26</v>
      </c>
      <c r="AB8" s="1026">
        <v>21</v>
      </c>
    </row>
    <row r="9" spans="1:28" s="5" customFormat="1" ht="16.5" customHeight="1" thickBot="1">
      <c r="A9" s="2047" t="s">
        <v>257</v>
      </c>
      <c r="B9" s="2048"/>
      <c r="C9" s="2048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8"/>
      <c r="S9" s="2048"/>
      <c r="T9" s="2048"/>
      <c r="U9" s="2048"/>
      <c r="V9" s="2048"/>
      <c r="W9" s="2048"/>
      <c r="X9" s="2049"/>
      <c r="Y9" s="2049"/>
      <c r="Z9" s="2050"/>
      <c r="AB9" s="1026">
        <f>SUM(AB5:AB8)</f>
        <v>244.5</v>
      </c>
    </row>
    <row r="10" spans="1:26" s="5" customFormat="1" ht="24.75" customHeight="1" thickBot="1">
      <c r="A10" s="2041" t="s">
        <v>52</v>
      </c>
      <c r="B10" s="2042"/>
      <c r="C10" s="2042"/>
      <c r="D10" s="2042"/>
      <c r="E10" s="2042"/>
      <c r="F10" s="2042"/>
      <c r="G10" s="2042"/>
      <c r="H10" s="2042"/>
      <c r="I10" s="2042"/>
      <c r="J10" s="2042"/>
      <c r="K10" s="2042"/>
      <c r="L10" s="2042"/>
      <c r="M10" s="2042"/>
      <c r="N10" s="2042"/>
      <c r="O10" s="2042"/>
      <c r="P10" s="2042"/>
      <c r="Q10" s="2042"/>
      <c r="R10" s="2042"/>
      <c r="S10" s="2042"/>
      <c r="T10" s="2042"/>
      <c r="U10" s="2042"/>
      <c r="V10" s="2042"/>
      <c r="W10" s="2042"/>
      <c r="X10" s="2042"/>
      <c r="Y10" s="2042"/>
      <c r="Z10" s="2043"/>
    </row>
    <row r="11" spans="1:36" s="5" customFormat="1" ht="33.75" customHeight="1" thickBot="1">
      <c r="A11" s="433" t="s">
        <v>119</v>
      </c>
      <c r="B11" s="434" t="s">
        <v>220</v>
      </c>
      <c r="C11" s="184"/>
      <c r="D11" s="435"/>
      <c r="E11" s="436"/>
      <c r="F11" s="437"/>
      <c r="G11" s="817">
        <f>G12+G13</f>
        <v>6.5</v>
      </c>
      <c r="H11" s="439">
        <f aca="true" t="shared" si="0" ref="H11:H19">G11*30</f>
        <v>195</v>
      </c>
      <c r="I11" s="440"/>
      <c r="J11" s="440"/>
      <c r="K11" s="440"/>
      <c r="L11" s="440"/>
      <c r="M11" s="441"/>
      <c r="N11" s="442"/>
      <c r="O11" s="443"/>
      <c r="P11" s="444"/>
      <c r="Q11" s="585"/>
      <c r="R11" s="445"/>
      <c r="S11" s="446"/>
      <c r="T11" s="445"/>
      <c r="U11" s="446"/>
      <c r="V11" s="445"/>
      <c r="W11" s="446"/>
      <c r="X11" s="445"/>
      <c r="Y11" s="446"/>
      <c r="Z11" s="447"/>
      <c r="AA11" s="802"/>
      <c r="AI11" s="1064" t="s">
        <v>299</v>
      </c>
      <c r="AJ11" s="1065">
        <f>SUMIF(AH$11:AH$19,1,G$11:G$19)</f>
        <v>1.5</v>
      </c>
    </row>
    <row r="12" spans="1:36" s="5" customFormat="1" ht="24.75" customHeight="1" thickBot="1">
      <c r="A12" s="448"/>
      <c r="B12" s="458" t="s">
        <v>48</v>
      </c>
      <c r="C12" s="62"/>
      <c r="D12" s="63"/>
      <c r="E12" s="664"/>
      <c r="F12" s="665"/>
      <c r="G12" s="438">
        <v>5</v>
      </c>
      <c r="H12" s="439">
        <f>G12*30</f>
        <v>150</v>
      </c>
      <c r="I12" s="427"/>
      <c r="J12" s="427"/>
      <c r="K12" s="427"/>
      <c r="L12" s="427"/>
      <c r="M12" s="667"/>
      <c r="N12" s="84"/>
      <c r="O12" s="267"/>
      <c r="P12" s="89"/>
      <c r="Q12" s="587"/>
      <c r="R12" s="90"/>
      <c r="S12" s="297"/>
      <c r="T12" s="90"/>
      <c r="U12" s="297"/>
      <c r="V12" s="90"/>
      <c r="W12" s="297"/>
      <c r="X12" s="90"/>
      <c r="Y12" s="297"/>
      <c r="Z12" s="666"/>
      <c r="AA12" s="802"/>
      <c r="AI12" s="1064" t="s">
        <v>300</v>
      </c>
      <c r="AJ12" s="1065">
        <f>SUMIF(AH$11:AH$19,2,G$11:G$19)</f>
        <v>0</v>
      </c>
    </row>
    <row r="13" spans="1:36" s="5" customFormat="1" ht="22.5" customHeight="1" thickBot="1">
      <c r="A13" s="448"/>
      <c r="B13" s="94" t="s">
        <v>114</v>
      </c>
      <c r="C13" s="62"/>
      <c r="D13" s="816">
        <v>6</v>
      </c>
      <c r="E13" s="664"/>
      <c r="F13" s="665"/>
      <c r="G13" s="438">
        <v>1.5</v>
      </c>
      <c r="H13" s="439">
        <f>G13*30</f>
        <v>45</v>
      </c>
      <c r="I13" s="75">
        <v>4</v>
      </c>
      <c r="J13" s="75"/>
      <c r="K13" s="75"/>
      <c r="L13" s="75">
        <v>4</v>
      </c>
      <c r="M13" s="379">
        <f>H13-I13</f>
        <v>41</v>
      </c>
      <c r="N13" s="84"/>
      <c r="O13" s="267"/>
      <c r="P13" s="89"/>
      <c r="Q13" s="587"/>
      <c r="R13" s="90"/>
      <c r="S13" s="297"/>
      <c r="T13" s="90"/>
      <c r="U13" s="297"/>
      <c r="V13" s="90"/>
      <c r="W13" s="297"/>
      <c r="X13" s="815">
        <v>4</v>
      </c>
      <c r="Y13" s="587"/>
      <c r="Z13" s="669"/>
      <c r="AA13" s="802">
        <v>3</v>
      </c>
      <c r="AH13" s="5">
        <v>3</v>
      </c>
      <c r="AI13" s="1064" t="s">
        <v>301</v>
      </c>
      <c r="AJ13" s="1065">
        <f>SUMIF(AH$11:AH$19,3,G$11:G$19)</f>
        <v>1.5</v>
      </c>
    </row>
    <row r="14" spans="1:36" s="5" customFormat="1" ht="24" customHeight="1">
      <c r="A14" s="448" t="s">
        <v>120</v>
      </c>
      <c r="B14" s="81" t="s">
        <v>109</v>
      </c>
      <c r="C14" s="62" t="s">
        <v>108</v>
      </c>
      <c r="D14" s="82"/>
      <c r="E14" s="83"/>
      <c r="F14" s="54"/>
      <c r="G14" s="931">
        <v>4.5</v>
      </c>
      <c r="H14" s="64">
        <f t="shared" si="0"/>
        <v>135</v>
      </c>
      <c r="I14" s="104"/>
      <c r="J14" s="104"/>
      <c r="K14" s="427"/>
      <c r="L14" s="427"/>
      <c r="M14" s="668"/>
      <c r="N14" s="84"/>
      <c r="O14" s="286"/>
      <c r="P14" s="85"/>
      <c r="Q14" s="586"/>
      <c r="R14" s="86"/>
      <c r="S14" s="254"/>
      <c r="T14" s="86"/>
      <c r="U14" s="254"/>
      <c r="V14" s="86"/>
      <c r="W14" s="254"/>
      <c r="X14" s="86"/>
      <c r="Y14" s="254"/>
      <c r="Z14" s="449"/>
      <c r="AA14" s="802"/>
      <c r="AI14" s="1064"/>
      <c r="AJ14" s="1065">
        <f>SUM(AJ11:AJ13)</f>
        <v>3</v>
      </c>
    </row>
    <row r="15" spans="1:27" s="5" customFormat="1" ht="30.75" customHeight="1">
      <c r="A15" s="448" t="s">
        <v>121</v>
      </c>
      <c r="B15" s="81" t="s">
        <v>111</v>
      </c>
      <c r="C15" s="62"/>
      <c r="D15" s="82" t="s">
        <v>110</v>
      </c>
      <c r="E15" s="83"/>
      <c r="F15" s="54"/>
      <c r="G15" s="861">
        <v>3</v>
      </c>
      <c r="H15" s="64">
        <f t="shared" si="0"/>
        <v>90</v>
      </c>
      <c r="I15" s="427"/>
      <c r="J15" s="427"/>
      <c r="K15" s="427"/>
      <c r="L15" s="427"/>
      <c r="M15" s="387"/>
      <c r="N15" s="84"/>
      <c r="O15" s="267"/>
      <c r="P15" s="88"/>
      <c r="Q15" s="587"/>
      <c r="R15" s="89"/>
      <c r="S15" s="297"/>
      <c r="T15" s="90"/>
      <c r="U15" s="297"/>
      <c r="V15" s="86"/>
      <c r="W15" s="254"/>
      <c r="X15" s="86"/>
      <c r="Y15" s="254"/>
      <c r="Z15" s="449"/>
      <c r="AA15" s="802"/>
    </row>
    <row r="16" spans="1:29" s="5" customFormat="1" ht="29.25" customHeight="1">
      <c r="A16" s="448" t="s">
        <v>122</v>
      </c>
      <c r="B16" s="81" t="s">
        <v>112</v>
      </c>
      <c r="C16" s="62" t="s">
        <v>108</v>
      </c>
      <c r="D16" s="62"/>
      <c r="E16" s="91"/>
      <c r="F16" s="307"/>
      <c r="G16" s="303">
        <v>4</v>
      </c>
      <c r="H16" s="64">
        <f t="shared" si="0"/>
        <v>120</v>
      </c>
      <c r="I16" s="65"/>
      <c r="J16" s="65"/>
      <c r="K16" s="65"/>
      <c r="L16" s="65"/>
      <c r="M16" s="380"/>
      <c r="N16" s="92"/>
      <c r="O16" s="287"/>
      <c r="P16" s="88"/>
      <c r="Q16" s="586"/>
      <c r="R16" s="86"/>
      <c r="S16" s="254"/>
      <c r="T16" s="86"/>
      <c r="U16" s="254"/>
      <c r="V16" s="86"/>
      <c r="W16" s="254"/>
      <c r="X16" s="86"/>
      <c r="Y16" s="254"/>
      <c r="Z16" s="449"/>
      <c r="AA16" s="802"/>
      <c r="AB16" s="5" t="s">
        <v>299</v>
      </c>
      <c r="AC16" s="5">
        <f>G19</f>
        <v>1.5</v>
      </c>
    </row>
    <row r="17" spans="1:45" s="5" customFormat="1" ht="22.5" customHeight="1" thickBot="1">
      <c r="A17" s="344" t="s">
        <v>123</v>
      </c>
      <c r="B17" s="450" t="s">
        <v>113</v>
      </c>
      <c r="C17" s="451"/>
      <c r="D17" s="451"/>
      <c r="E17" s="452"/>
      <c r="F17" s="453"/>
      <c r="G17" s="932">
        <v>4.5</v>
      </c>
      <c r="H17" s="454">
        <f t="shared" si="0"/>
        <v>135</v>
      </c>
      <c r="I17" s="455"/>
      <c r="J17" s="455"/>
      <c r="K17" s="455"/>
      <c r="L17" s="455"/>
      <c r="M17" s="456"/>
      <c r="N17" s="457"/>
      <c r="O17" s="428"/>
      <c r="P17" s="429"/>
      <c r="Q17" s="588"/>
      <c r="R17" s="430"/>
      <c r="S17" s="431"/>
      <c r="T17" s="430"/>
      <c r="U17" s="431"/>
      <c r="V17" s="430"/>
      <c r="W17" s="431"/>
      <c r="X17" s="430"/>
      <c r="Y17" s="431"/>
      <c r="Z17" s="432"/>
      <c r="AA17" s="802"/>
      <c r="AB17" s="5" t="s">
        <v>300</v>
      </c>
      <c r="AC17" s="2092"/>
      <c r="AD17" s="2092"/>
      <c r="AE17" s="2092"/>
      <c r="AF17" s="2092"/>
      <c r="AG17" s="2092"/>
      <c r="AH17" s="2092"/>
      <c r="AI17" s="2092"/>
      <c r="AJ17" s="2092"/>
      <c r="AK17" s="2092"/>
      <c r="AL17" s="2092"/>
      <c r="AM17" s="2092"/>
      <c r="AN17" s="2092"/>
      <c r="AO17" s="2092"/>
      <c r="AP17" s="2092"/>
      <c r="AQ17" s="2092"/>
      <c r="AR17" s="2092"/>
      <c r="AS17" s="611"/>
    </row>
    <row r="18" spans="1:45" s="5" customFormat="1" ht="22.5" customHeight="1" thickBot="1">
      <c r="A18" s="93"/>
      <c r="B18" s="458" t="s">
        <v>48</v>
      </c>
      <c r="C18" s="73"/>
      <c r="D18" s="73"/>
      <c r="E18" s="95"/>
      <c r="F18" s="459"/>
      <c r="G18" s="862">
        <v>3</v>
      </c>
      <c r="H18" s="339">
        <f t="shared" si="0"/>
        <v>90</v>
      </c>
      <c r="I18" s="75"/>
      <c r="J18" s="75"/>
      <c r="K18" s="75"/>
      <c r="L18" s="75"/>
      <c r="M18" s="381"/>
      <c r="N18" s="76"/>
      <c r="O18" s="288"/>
      <c r="P18" s="79"/>
      <c r="Q18" s="589"/>
      <c r="R18" s="97"/>
      <c r="S18" s="255"/>
      <c r="T18" s="97"/>
      <c r="U18" s="255"/>
      <c r="V18" s="97"/>
      <c r="W18" s="255"/>
      <c r="X18" s="97"/>
      <c r="Y18" s="646"/>
      <c r="Z18" s="98"/>
      <c r="AA18" s="802"/>
      <c r="AB18" s="5" t="s">
        <v>301</v>
      </c>
      <c r="AC18" s="612">
        <f>G19</f>
        <v>1.5</v>
      </c>
      <c r="AD18" s="612"/>
      <c r="AE18" s="612"/>
      <c r="AF18" s="612"/>
      <c r="AG18" s="612"/>
      <c r="AH18" s="612"/>
      <c r="AI18" s="612"/>
      <c r="AJ18" s="612"/>
      <c r="AK18" s="612"/>
      <c r="AL18" s="612"/>
      <c r="AM18" s="612"/>
      <c r="AN18" s="612"/>
      <c r="AO18" s="612"/>
      <c r="AP18" s="612"/>
      <c r="AQ18" s="613"/>
      <c r="AR18" s="613"/>
      <c r="AS18" s="612"/>
    </row>
    <row r="19" spans="1:45" s="5" customFormat="1" ht="26.25" customHeight="1" thickBot="1">
      <c r="A19" s="344" t="s">
        <v>195</v>
      </c>
      <c r="B19" s="94" t="s">
        <v>114</v>
      </c>
      <c r="C19" s="460">
        <v>1</v>
      </c>
      <c r="D19" s="231"/>
      <c r="E19" s="461"/>
      <c r="F19" s="462"/>
      <c r="G19" s="863">
        <v>1.5</v>
      </c>
      <c r="H19" s="339">
        <f t="shared" si="0"/>
        <v>45</v>
      </c>
      <c r="I19" s="75">
        <v>4</v>
      </c>
      <c r="J19" s="75">
        <v>4</v>
      </c>
      <c r="K19" s="75"/>
      <c r="L19" s="75">
        <v>0</v>
      </c>
      <c r="M19" s="379">
        <f>H19-I19</f>
        <v>41</v>
      </c>
      <c r="N19" s="76">
        <v>4</v>
      </c>
      <c r="O19" s="269"/>
      <c r="P19" s="79"/>
      <c r="Q19" s="589"/>
      <c r="R19" s="97"/>
      <c r="S19" s="255"/>
      <c r="T19" s="97"/>
      <c r="U19" s="255"/>
      <c r="V19" s="97"/>
      <c r="W19" s="255"/>
      <c r="X19" s="97"/>
      <c r="Y19" s="255"/>
      <c r="Z19" s="98"/>
      <c r="AA19" s="802">
        <v>1</v>
      </c>
      <c r="AC19" s="614"/>
      <c r="AD19" s="615"/>
      <c r="AE19" s="615"/>
      <c r="AF19" s="548"/>
      <c r="AG19" s="616"/>
      <c r="AH19" s="616">
        <v>1</v>
      </c>
      <c r="AI19" s="617"/>
      <c r="AJ19" s="617"/>
      <c r="AK19" s="617"/>
      <c r="AL19" s="617"/>
      <c r="AM19" s="617"/>
      <c r="AN19" s="617"/>
      <c r="AO19" s="617"/>
      <c r="AP19" s="617"/>
      <c r="AQ19" s="617"/>
      <c r="AR19" s="617"/>
      <c r="AS19" s="617"/>
    </row>
    <row r="20" spans="1:45" ht="19.5" thickBot="1">
      <c r="A20" s="2071" t="s">
        <v>53</v>
      </c>
      <c r="B20" s="2072"/>
      <c r="C20" s="463"/>
      <c r="D20" s="464"/>
      <c r="E20" s="369"/>
      <c r="F20" s="465"/>
      <c r="G20" s="340">
        <f>SUM(G21+G22)</f>
        <v>22.5</v>
      </c>
      <c r="H20" s="426">
        <f>SUM(H21+H22)</f>
        <v>675</v>
      </c>
      <c r="I20" s="463"/>
      <c r="J20" s="463"/>
      <c r="K20" s="463"/>
      <c r="L20" s="463"/>
      <c r="M20" s="466"/>
      <c r="N20" s="467"/>
      <c r="O20" s="469"/>
      <c r="P20" s="470"/>
      <c r="Q20" s="590"/>
      <c r="R20" s="471"/>
      <c r="S20" s="472"/>
      <c r="T20" s="471"/>
      <c r="U20" s="472"/>
      <c r="V20" s="471"/>
      <c r="W20" s="472"/>
      <c r="X20" s="471"/>
      <c r="Y20" s="472"/>
      <c r="Z20" s="471"/>
      <c r="AA20" s="803"/>
      <c r="AC20" s="618"/>
      <c r="AF20" s="619"/>
      <c r="AG20" s="619"/>
      <c r="AH20" s="619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</row>
    <row r="21" spans="1:45" ht="19.5" thickBot="1">
      <c r="A21" s="2039" t="s">
        <v>54</v>
      </c>
      <c r="B21" s="2040"/>
      <c r="C21" s="73"/>
      <c r="D21" s="73"/>
      <c r="E21" s="236"/>
      <c r="F21" s="73"/>
      <c r="G21" s="239">
        <f>SUMIF($B$11:$B$19,"=*на базі ВНЗ 1 рівня*",G11:G19)</f>
        <v>19.5</v>
      </c>
      <c r="H21" s="188">
        <f>SUMIF($B$11:$B$19,"=*на базі ВНЗ 1 рівня*",H11:H19)</f>
        <v>585</v>
      </c>
      <c r="I21" s="179"/>
      <c r="J21" s="179"/>
      <c r="K21" s="179"/>
      <c r="L21" s="179"/>
      <c r="M21" s="391"/>
      <c r="N21" s="475"/>
      <c r="O21" s="271"/>
      <c r="P21" s="476"/>
      <c r="Q21" s="591"/>
      <c r="R21" s="477"/>
      <c r="S21" s="478"/>
      <c r="T21" s="477"/>
      <c r="U21" s="478"/>
      <c r="V21" s="477"/>
      <c r="W21" s="478"/>
      <c r="X21" s="477"/>
      <c r="Y21" s="478"/>
      <c r="Z21" s="479"/>
      <c r="AA21" s="803"/>
      <c r="AC21" s="618"/>
      <c r="AF21" s="619"/>
      <c r="AG21" s="619"/>
      <c r="AH21" s="619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</row>
    <row r="22" spans="1:50" s="32" customFormat="1" ht="30" customHeight="1" thickBot="1">
      <c r="A22" s="2069" t="s">
        <v>55</v>
      </c>
      <c r="B22" s="2070"/>
      <c r="C22" s="371"/>
      <c r="D22" s="371"/>
      <c r="E22" s="480"/>
      <c r="F22" s="371"/>
      <c r="G22" s="481">
        <f aca="true" t="shared" si="1" ref="G22:M22">SUMIF($B$11:$B$19,"=* ДДМА*",G11:G19)</f>
        <v>3</v>
      </c>
      <c r="H22" s="371">
        <f t="shared" si="1"/>
        <v>90</v>
      </c>
      <c r="I22" s="371">
        <f t="shared" si="1"/>
        <v>8</v>
      </c>
      <c r="J22" s="371">
        <f t="shared" si="1"/>
        <v>4</v>
      </c>
      <c r="K22" s="371">
        <f t="shared" si="1"/>
        <v>0</v>
      </c>
      <c r="L22" s="371">
        <f t="shared" si="1"/>
        <v>4</v>
      </c>
      <c r="M22" s="480">
        <f t="shared" si="1"/>
        <v>82</v>
      </c>
      <c r="N22" s="482">
        <f>SUM(N11:N19)</f>
        <v>4</v>
      </c>
      <c r="O22" s="482"/>
      <c r="P22" s="482">
        <f>SUM(P11:P19)</f>
        <v>0</v>
      </c>
      <c r="Q22" s="482"/>
      <c r="R22" s="482">
        <f>SUM(R11:R19)</f>
        <v>0</v>
      </c>
      <c r="S22" s="482"/>
      <c r="T22" s="482">
        <f>SUM(T11:T19)</f>
        <v>0</v>
      </c>
      <c r="U22" s="482"/>
      <c r="V22" s="482">
        <f>SUM(V11:V19)</f>
        <v>0</v>
      </c>
      <c r="W22" s="482"/>
      <c r="X22" s="482">
        <f>SUM(X11:X19)</f>
        <v>4</v>
      </c>
      <c r="Y22" s="482"/>
      <c r="Z22" s="483">
        <f>SUM(Z11:Z19)</f>
        <v>0</v>
      </c>
      <c r="AA22" s="803"/>
      <c r="AB22" s="8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8"/>
      <c r="AU22" s="8"/>
      <c r="AV22" s="8"/>
      <c r="AW22" s="8"/>
      <c r="AX22" s="8"/>
    </row>
    <row r="23" spans="1:30" ht="30" customHeight="1" thickBot="1">
      <c r="A23" s="2102" t="s">
        <v>56</v>
      </c>
      <c r="B23" s="2103"/>
      <c r="C23" s="2103"/>
      <c r="D23" s="2103"/>
      <c r="E23" s="2103"/>
      <c r="F23" s="2103"/>
      <c r="G23" s="2103"/>
      <c r="H23" s="2103"/>
      <c r="I23" s="2103"/>
      <c r="J23" s="2103"/>
      <c r="K23" s="2103"/>
      <c r="L23" s="2103"/>
      <c r="M23" s="2103"/>
      <c r="N23" s="2103"/>
      <c r="O23" s="2103"/>
      <c r="P23" s="2103"/>
      <c r="Q23" s="2103"/>
      <c r="R23" s="2103"/>
      <c r="S23" s="2103"/>
      <c r="T23" s="2103"/>
      <c r="U23" s="2103"/>
      <c r="V23" s="2103"/>
      <c r="W23" s="2103"/>
      <c r="X23" s="2103"/>
      <c r="Y23" s="2103"/>
      <c r="Z23" s="2104"/>
      <c r="AA23" s="804"/>
      <c r="AB23" s="36"/>
      <c r="AC23" s="36"/>
      <c r="AD23" s="36"/>
    </row>
    <row r="24" spans="1:45" s="6" customFormat="1" ht="41.25" customHeight="1">
      <c r="A24" s="484" t="s">
        <v>126</v>
      </c>
      <c r="B24" s="814" t="s">
        <v>196</v>
      </c>
      <c r="C24" s="486"/>
      <c r="D24" s="486"/>
      <c r="E24" s="486"/>
      <c r="F24" s="486"/>
      <c r="G24" s="933">
        <v>4</v>
      </c>
      <c r="H24" s="488">
        <f aca="true" t="shared" si="2" ref="H24:H61">G24*30</f>
        <v>120</v>
      </c>
      <c r="I24" s="110"/>
      <c r="J24" s="110"/>
      <c r="K24" s="106"/>
      <c r="L24" s="106"/>
      <c r="M24" s="382"/>
      <c r="N24" s="87"/>
      <c r="O24" s="273"/>
      <c r="P24" s="111"/>
      <c r="Q24" s="273"/>
      <c r="R24" s="113"/>
      <c r="S24" s="259"/>
      <c r="T24" s="113"/>
      <c r="U24" s="259"/>
      <c r="V24" s="113"/>
      <c r="W24" s="259"/>
      <c r="X24" s="88"/>
      <c r="Y24" s="647"/>
      <c r="Z24" s="137"/>
      <c r="AA24" s="805"/>
      <c r="AC24" s="615"/>
      <c r="AD24" s="621"/>
      <c r="AE24" s="621"/>
      <c r="AF24" s="621"/>
      <c r="AG24" s="621"/>
      <c r="AH24" s="621"/>
      <c r="AI24" s="1064" t="s">
        <v>299</v>
      </c>
      <c r="AJ24" s="1065">
        <f>SUMIF(AH$24:AH$62,1,G$24:G$62)</f>
        <v>24.5</v>
      </c>
      <c r="AK24" s="622"/>
      <c r="AL24" s="622"/>
      <c r="AM24" s="622"/>
      <c r="AN24" s="622"/>
      <c r="AO24" s="622"/>
      <c r="AP24" s="622"/>
      <c r="AQ24" s="548"/>
      <c r="AR24" s="548"/>
      <c r="AS24" s="623"/>
    </row>
    <row r="25" spans="1:45" s="6" customFormat="1" ht="36" customHeight="1">
      <c r="A25" s="489" t="s">
        <v>197</v>
      </c>
      <c r="B25" s="490" t="s">
        <v>201</v>
      </c>
      <c r="C25" s="491"/>
      <c r="D25" s="491"/>
      <c r="E25" s="492"/>
      <c r="F25" s="492"/>
      <c r="G25" s="864">
        <v>2</v>
      </c>
      <c r="H25" s="494">
        <f t="shared" si="2"/>
        <v>60</v>
      </c>
      <c r="I25" s="110"/>
      <c r="J25" s="110"/>
      <c r="K25" s="106"/>
      <c r="L25" s="106"/>
      <c r="M25" s="382"/>
      <c r="N25" s="87"/>
      <c r="O25" s="273"/>
      <c r="P25" s="111"/>
      <c r="Q25" s="273"/>
      <c r="R25" s="113"/>
      <c r="S25" s="259"/>
      <c r="T25" s="113"/>
      <c r="U25" s="259"/>
      <c r="V25" s="113"/>
      <c r="W25" s="259"/>
      <c r="X25" s="88"/>
      <c r="Y25" s="647"/>
      <c r="Z25" s="137"/>
      <c r="AA25" s="805"/>
      <c r="AC25" s="615"/>
      <c r="AD25" s="621"/>
      <c r="AE25" s="621"/>
      <c r="AF25" s="621"/>
      <c r="AG25" s="621"/>
      <c r="AH25" s="621"/>
      <c r="AI25" s="1064" t="s">
        <v>300</v>
      </c>
      <c r="AJ25" s="1065">
        <f>SUMIF(AH$24:AH$62,2,G$24:G$62)</f>
        <v>8.5</v>
      </c>
      <c r="AK25" s="622"/>
      <c r="AL25" s="622"/>
      <c r="AM25" s="622"/>
      <c r="AN25" s="622"/>
      <c r="AO25" s="622"/>
      <c r="AP25" s="622"/>
      <c r="AQ25" s="548"/>
      <c r="AR25" s="548"/>
      <c r="AS25" s="623"/>
    </row>
    <row r="26" spans="1:45" s="6" customFormat="1" ht="34.5" customHeight="1">
      <c r="A26" s="495" t="s">
        <v>198</v>
      </c>
      <c r="B26" s="496" t="s">
        <v>199</v>
      </c>
      <c r="C26" s="497"/>
      <c r="D26" s="498"/>
      <c r="E26" s="499"/>
      <c r="F26" s="500"/>
      <c r="G26" s="865">
        <v>2</v>
      </c>
      <c r="H26" s="502">
        <f t="shared" si="2"/>
        <v>60</v>
      </c>
      <c r="I26" s="110"/>
      <c r="J26" s="110"/>
      <c r="K26" s="106"/>
      <c r="L26" s="106"/>
      <c r="M26" s="382"/>
      <c r="N26" s="87"/>
      <c r="O26" s="273"/>
      <c r="P26" s="111"/>
      <c r="Q26" s="273"/>
      <c r="R26" s="113"/>
      <c r="S26" s="259"/>
      <c r="T26" s="113"/>
      <c r="U26" s="259"/>
      <c r="V26" s="113"/>
      <c r="W26" s="259"/>
      <c r="X26" s="88"/>
      <c r="Y26" s="647"/>
      <c r="Z26" s="137"/>
      <c r="AA26" s="805"/>
      <c r="AC26" s="615"/>
      <c r="AD26" s="621"/>
      <c r="AE26" s="621"/>
      <c r="AF26" s="621"/>
      <c r="AG26" s="621"/>
      <c r="AH26" s="621"/>
      <c r="AI26" s="1064" t="s">
        <v>301</v>
      </c>
      <c r="AJ26" s="1065">
        <f>SUMIF(AH$24:AH$62,3,G$24:G$62)</f>
        <v>4.5</v>
      </c>
      <c r="AK26" s="622"/>
      <c r="AL26" s="622"/>
      <c r="AM26" s="622"/>
      <c r="AN26" s="622"/>
      <c r="AO26" s="622"/>
      <c r="AP26" s="622"/>
      <c r="AQ26" s="548"/>
      <c r="AR26" s="548"/>
      <c r="AS26" s="623"/>
    </row>
    <row r="27" spans="1:45" s="6" customFormat="1" ht="26.25" customHeight="1" thickBot="1">
      <c r="A27" s="503"/>
      <c r="B27" s="504" t="s">
        <v>48</v>
      </c>
      <c r="C27" s="505"/>
      <c r="D27" s="506"/>
      <c r="E27" s="507"/>
      <c r="F27" s="508"/>
      <c r="G27" s="866">
        <v>0.5</v>
      </c>
      <c r="H27" s="510">
        <f t="shared" si="2"/>
        <v>15</v>
      </c>
      <c r="I27" s="134"/>
      <c r="J27" s="134"/>
      <c r="K27" s="135"/>
      <c r="L27" s="135"/>
      <c r="M27" s="384"/>
      <c r="N27" s="71"/>
      <c r="O27" s="294"/>
      <c r="P27" s="168"/>
      <c r="Q27" s="294"/>
      <c r="R27" s="169"/>
      <c r="S27" s="264"/>
      <c r="T27" s="169"/>
      <c r="U27" s="264"/>
      <c r="V27" s="169"/>
      <c r="W27" s="264"/>
      <c r="X27" s="72"/>
      <c r="Y27" s="648"/>
      <c r="Z27" s="511"/>
      <c r="AA27" s="805"/>
      <c r="AC27" s="615"/>
      <c r="AD27" s="621"/>
      <c r="AE27" s="621"/>
      <c r="AF27" s="621"/>
      <c r="AG27" s="621"/>
      <c r="AH27" s="621"/>
      <c r="AI27" s="1064"/>
      <c r="AJ27" s="1065">
        <f>SUM(AJ24:AJ26)</f>
        <v>37.5</v>
      </c>
      <c r="AK27" s="622"/>
      <c r="AL27" s="622"/>
      <c r="AM27" s="622"/>
      <c r="AN27" s="622"/>
      <c r="AO27" s="622"/>
      <c r="AP27" s="622"/>
      <c r="AQ27" s="548"/>
      <c r="AR27" s="548"/>
      <c r="AS27" s="623"/>
    </row>
    <row r="28" spans="1:45" s="6" customFormat="1" ht="29.25" customHeight="1" thickBot="1">
      <c r="A28" s="495" t="s">
        <v>200</v>
      </c>
      <c r="B28" s="94" t="s">
        <v>61</v>
      </c>
      <c r="C28" s="122">
        <v>6</v>
      </c>
      <c r="D28" s="145"/>
      <c r="E28" s="146"/>
      <c r="F28" s="145"/>
      <c r="G28" s="239">
        <v>1.5</v>
      </c>
      <c r="H28" s="512">
        <f t="shared" si="2"/>
        <v>45</v>
      </c>
      <c r="I28" s="680">
        <v>4</v>
      </c>
      <c r="J28" s="681">
        <v>4</v>
      </c>
      <c r="K28" s="122"/>
      <c r="L28" s="122"/>
      <c r="M28" s="379">
        <f>H28-I28</f>
        <v>41</v>
      </c>
      <c r="N28" s="77"/>
      <c r="O28" s="275"/>
      <c r="P28" s="126"/>
      <c r="Q28" s="275"/>
      <c r="R28" s="130"/>
      <c r="S28" s="258"/>
      <c r="T28" s="130"/>
      <c r="U28" s="258"/>
      <c r="V28" s="130"/>
      <c r="W28" s="258"/>
      <c r="X28" s="679">
        <v>4</v>
      </c>
      <c r="Y28" s="649"/>
      <c r="Z28" s="224"/>
      <c r="AA28" s="805">
        <v>3</v>
      </c>
      <c r="AC28" s="5" t="s">
        <v>299</v>
      </c>
      <c r="AD28" s="928">
        <f>SUMIF(AA24:AA64,1,G24:G62)</f>
        <v>24.5</v>
      </c>
      <c r="AE28" s="928">
        <f>G31+G39+G40+G49+G53+G60+G61</f>
        <v>24.5</v>
      </c>
      <c r="AF28" s="621"/>
      <c r="AG28" s="621"/>
      <c r="AH28" s="621" t="s">
        <v>307</v>
      </c>
      <c r="AI28" s="622"/>
      <c r="AJ28" s="621"/>
      <c r="AK28" s="622"/>
      <c r="AL28" s="622"/>
      <c r="AM28" s="622"/>
      <c r="AN28" s="622"/>
      <c r="AO28" s="622"/>
      <c r="AP28" s="622"/>
      <c r="AQ28" s="548"/>
      <c r="AR28" s="548"/>
      <c r="AS28" s="623"/>
    </row>
    <row r="29" spans="1:50" s="12" customFormat="1" ht="27.75" customHeight="1">
      <c r="A29" s="87" t="s">
        <v>127</v>
      </c>
      <c r="B29" s="105" t="s">
        <v>57</v>
      </c>
      <c r="C29" s="106"/>
      <c r="D29" s="107"/>
      <c r="E29" s="108"/>
      <c r="F29" s="331"/>
      <c r="G29" s="303">
        <v>7</v>
      </c>
      <c r="H29" s="109">
        <f t="shared" si="2"/>
        <v>210</v>
      </c>
      <c r="I29" s="110"/>
      <c r="J29" s="110"/>
      <c r="K29" s="106"/>
      <c r="L29" s="106"/>
      <c r="M29" s="382"/>
      <c r="N29" s="87"/>
      <c r="O29" s="273"/>
      <c r="P29" s="111"/>
      <c r="Q29" s="592"/>
      <c r="R29" s="113"/>
      <c r="S29" s="256"/>
      <c r="T29" s="114"/>
      <c r="U29" s="256"/>
      <c r="V29" s="114"/>
      <c r="W29" s="256"/>
      <c r="X29" s="114"/>
      <c r="Y29" s="256"/>
      <c r="Z29" s="114"/>
      <c r="AA29" s="806"/>
      <c r="AC29" s="5" t="s">
        <v>300</v>
      </c>
      <c r="AD29" s="928">
        <f>SUMIF(AA24:AA64,2,G24:G62)</f>
        <v>6</v>
      </c>
      <c r="AE29" s="928">
        <f>G45+G50+G56+G62</f>
        <v>6</v>
      </c>
      <c r="AF29" s="621"/>
      <c r="AG29" s="624"/>
      <c r="AH29" s="624"/>
      <c r="AI29" s="622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"/>
      <c r="AU29" s="6"/>
      <c r="AV29" s="6"/>
      <c r="AW29" s="6"/>
      <c r="AX29" s="6"/>
    </row>
    <row r="30" spans="1:50" s="12" customFormat="1" ht="20.25" customHeight="1" thickBot="1">
      <c r="A30" s="104"/>
      <c r="B30" s="68" t="s">
        <v>48</v>
      </c>
      <c r="C30" s="115"/>
      <c r="D30" s="116"/>
      <c r="E30" s="117"/>
      <c r="F30" s="518"/>
      <c r="G30" s="309">
        <v>3.5</v>
      </c>
      <c r="H30" s="324">
        <f t="shared" si="2"/>
        <v>105</v>
      </c>
      <c r="I30" s="118"/>
      <c r="J30" s="119"/>
      <c r="K30" s="115"/>
      <c r="L30" s="115"/>
      <c r="M30" s="383"/>
      <c r="N30" s="120"/>
      <c r="O30" s="289"/>
      <c r="P30" s="120"/>
      <c r="Q30" s="289"/>
      <c r="R30" s="120"/>
      <c r="S30" s="257"/>
      <c r="T30" s="121"/>
      <c r="U30" s="257"/>
      <c r="V30" s="121"/>
      <c r="W30" s="257"/>
      <c r="X30" s="121"/>
      <c r="Y30" s="257"/>
      <c r="Z30" s="121"/>
      <c r="AA30" s="806"/>
      <c r="AC30" s="5" t="s">
        <v>301</v>
      </c>
      <c r="AD30" s="928">
        <f>SUMIF(AA24:AA64,3,G24:G62)</f>
        <v>4.5</v>
      </c>
      <c r="AE30" s="929">
        <f>G28+G35+G46</f>
        <v>4.5</v>
      </c>
      <c r="AF30" s="626"/>
      <c r="AG30" s="626"/>
      <c r="AH30" s="626"/>
      <c r="AI30" s="626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"/>
      <c r="AU30" s="6"/>
      <c r="AV30" s="6"/>
      <c r="AW30" s="6"/>
      <c r="AX30" s="6"/>
    </row>
    <row r="31" spans="1:45" s="6" customFormat="1" ht="18.75" customHeight="1" thickBot="1">
      <c r="A31" s="87" t="s">
        <v>128</v>
      </c>
      <c r="B31" s="94" t="s">
        <v>58</v>
      </c>
      <c r="C31" s="122">
        <v>2</v>
      </c>
      <c r="D31" s="122"/>
      <c r="E31" s="123"/>
      <c r="F31" s="520"/>
      <c r="G31" s="770">
        <v>3.5</v>
      </c>
      <c r="H31" s="771">
        <f t="shared" si="2"/>
        <v>105</v>
      </c>
      <c r="I31" s="772">
        <f>SUM(J31:L31)</f>
        <v>8</v>
      </c>
      <c r="J31" s="158">
        <v>6</v>
      </c>
      <c r="K31" s="173">
        <v>2</v>
      </c>
      <c r="L31" s="173"/>
      <c r="M31" s="388">
        <f>H31-I31</f>
        <v>97</v>
      </c>
      <c r="N31" s="773"/>
      <c r="O31" s="276"/>
      <c r="P31" s="684">
        <v>6</v>
      </c>
      <c r="Q31" s="774">
        <v>2</v>
      </c>
      <c r="R31" s="773"/>
      <c r="S31" s="265"/>
      <c r="T31" s="175"/>
      <c r="U31" s="265"/>
      <c r="V31" s="175"/>
      <c r="W31" s="265"/>
      <c r="X31" s="175"/>
      <c r="Y31" s="655"/>
      <c r="Z31" s="177"/>
      <c r="AA31" s="805">
        <v>1</v>
      </c>
      <c r="AC31" s="626"/>
      <c r="AD31" s="621"/>
      <c r="AE31" s="621"/>
      <c r="AF31" s="627"/>
      <c r="AG31" s="626"/>
      <c r="AH31" s="628">
        <v>1</v>
      </c>
      <c r="AI31" s="626"/>
      <c r="AJ31" s="624"/>
      <c r="AK31" s="622"/>
      <c r="AL31" s="622"/>
      <c r="AM31" s="622"/>
      <c r="AN31" s="622"/>
      <c r="AO31" s="622"/>
      <c r="AP31" s="622"/>
      <c r="AQ31" s="622"/>
      <c r="AR31" s="622"/>
      <c r="AS31" s="622"/>
    </row>
    <row r="32" spans="1:45" s="6" customFormat="1" ht="22.5" customHeight="1">
      <c r="A32" s="87" t="s">
        <v>129</v>
      </c>
      <c r="B32" s="132" t="s">
        <v>115</v>
      </c>
      <c r="C32" s="133"/>
      <c r="D32" s="135"/>
      <c r="E32" s="186"/>
      <c r="F32" s="186"/>
      <c r="G32" s="867">
        <v>3</v>
      </c>
      <c r="H32" s="326">
        <f t="shared" si="2"/>
        <v>90</v>
      </c>
      <c r="I32" s="784"/>
      <c r="J32" s="784"/>
      <c r="K32" s="785"/>
      <c r="L32" s="785"/>
      <c r="M32" s="387"/>
      <c r="N32" s="66"/>
      <c r="O32" s="786"/>
      <c r="P32" s="327"/>
      <c r="Q32" s="328"/>
      <c r="R32" s="156"/>
      <c r="S32" s="262"/>
      <c r="T32" s="156"/>
      <c r="U32" s="262"/>
      <c r="V32" s="787"/>
      <c r="W32" s="788"/>
      <c r="X32" s="787"/>
      <c r="Y32" s="788"/>
      <c r="Z32" s="787"/>
      <c r="AA32" s="805"/>
      <c r="AC32" s="615"/>
      <c r="AD32" s="615"/>
      <c r="AE32" s="615"/>
      <c r="AF32" s="621"/>
      <c r="AG32" s="621"/>
      <c r="AH32" s="621"/>
      <c r="AI32" s="622"/>
      <c r="AJ32" s="622"/>
      <c r="AK32" s="622"/>
      <c r="AL32" s="622"/>
      <c r="AM32" s="622"/>
      <c r="AN32" s="622"/>
      <c r="AO32" s="625"/>
      <c r="AP32" s="625"/>
      <c r="AQ32" s="625"/>
      <c r="AR32" s="625"/>
      <c r="AS32" s="625"/>
    </row>
    <row r="33" spans="1:45" s="6" customFormat="1" ht="22.5" customHeight="1">
      <c r="A33" s="495" t="s">
        <v>130</v>
      </c>
      <c r="B33" s="767" t="s">
        <v>259</v>
      </c>
      <c r="C33" s="685"/>
      <c r="D33" s="685"/>
      <c r="E33" s="768"/>
      <c r="F33" s="768"/>
      <c r="G33" s="934">
        <f>G34+G35</f>
        <v>3.5</v>
      </c>
      <c r="H33" s="686">
        <f>G33*30</f>
        <v>105</v>
      </c>
      <c r="I33" s="784"/>
      <c r="J33" s="784"/>
      <c r="K33" s="785"/>
      <c r="L33" s="785"/>
      <c r="M33" s="387"/>
      <c r="N33" s="66"/>
      <c r="O33" s="786"/>
      <c r="P33" s="327"/>
      <c r="Q33" s="328"/>
      <c r="R33" s="156"/>
      <c r="S33" s="262"/>
      <c r="T33" s="156"/>
      <c r="U33" s="262"/>
      <c r="V33" s="787"/>
      <c r="W33" s="788"/>
      <c r="X33" s="787"/>
      <c r="Y33" s="788"/>
      <c r="Z33" s="787"/>
      <c r="AA33" s="805"/>
      <c r="AC33" s="615"/>
      <c r="AD33" s="615"/>
      <c r="AE33" s="615"/>
      <c r="AF33" s="621"/>
      <c r="AG33" s="621"/>
      <c r="AH33" s="621"/>
      <c r="AI33" s="622"/>
      <c r="AJ33" s="622"/>
      <c r="AK33" s="622"/>
      <c r="AL33" s="622"/>
      <c r="AM33" s="622"/>
      <c r="AN33" s="622"/>
      <c r="AO33" s="625"/>
      <c r="AP33" s="625"/>
      <c r="AQ33" s="625"/>
      <c r="AR33" s="625"/>
      <c r="AS33" s="625"/>
    </row>
    <row r="34" spans="1:45" s="6" customFormat="1" ht="22.5" customHeight="1" thickBot="1">
      <c r="A34" s="769"/>
      <c r="B34" s="687" t="s">
        <v>48</v>
      </c>
      <c r="C34" s="491"/>
      <c r="D34" s="491"/>
      <c r="E34" s="492"/>
      <c r="F34" s="492"/>
      <c r="G34" s="934">
        <v>0.5</v>
      </c>
      <c r="H34" s="686">
        <f>G34*30</f>
        <v>15</v>
      </c>
      <c r="I34" s="784"/>
      <c r="J34" s="784"/>
      <c r="K34" s="785"/>
      <c r="L34" s="785"/>
      <c r="M34" s="387"/>
      <c r="N34" s="66"/>
      <c r="O34" s="786"/>
      <c r="P34" s="327"/>
      <c r="Q34" s="328"/>
      <c r="R34" s="156"/>
      <c r="S34" s="262"/>
      <c r="T34" s="156"/>
      <c r="U34" s="262"/>
      <c r="V34" s="787"/>
      <c r="W34" s="788"/>
      <c r="X34" s="787"/>
      <c r="Y34" s="788"/>
      <c r="Z34" s="787"/>
      <c r="AA34" s="805"/>
      <c r="AC34" s="615"/>
      <c r="AD34" s="615"/>
      <c r="AE34" s="615"/>
      <c r="AF34" s="621"/>
      <c r="AG34" s="621"/>
      <c r="AH34" s="621"/>
      <c r="AI34" s="622"/>
      <c r="AJ34" s="622"/>
      <c r="AK34" s="622"/>
      <c r="AL34" s="622"/>
      <c r="AM34" s="622"/>
      <c r="AN34" s="622"/>
      <c r="AO34" s="625"/>
      <c r="AP34" s="625"/>
      <c r="AQ34" s="625"/>
      <c r="AR34" s="625"/>
      <c r="AS34" s="625"/>
    </row>
    <row r="35" spans="1:45" s="6" customFormat="1" ht="36.75" customHeight="1" thickBot="1">
      <c r="A35" s="515" t="s">
        <v>260</v>
      </c>
      <c r="B35" s="178" t="s">
        <v>202</v>
      </c>
      <c r="C35" s="145"/>
      <c r="D35" s="122">
        <v>5</v>
      </c>
      <c r="E35" s="146"/>
      <c r="F35" s="145"/>
      <c r="G35" s="935">
        <v>3</v>
      </c>
      <c r="H35" s="775">
        <f>G35*30</f>
        <v>90</v>
      </c>
      <c r="I35" s="776">
        <f>SUM(J35:L35)</f>
        <v>4</v>
      </c>
      <c r="J35" s="776">
        <v>4</v>
      </c>
      <c r="K35" s="777"/>
      <c r="L35" s="777"/>
      <c r="M35" s="778">
        <f>H35-I35</f>
        <v>86</v>
      </c>
      <c r="N35" s="225"/>
      <c r="O35" s="779"/>
      <c r="P35" s="226"/>
      <c r="Q35" s="277"/>
      <c r="R35" s="227"/>
      <c r="S35" s="780"/>
      <c r="T35" s="781"/>
      <c r="U35" s="780"/>
      <c r="V35" s="346">
        <v>4</v>
      </c>
      <c r="W35" s="782"/>
      <c r="X35" s="226"/>
      <c r="Y35" s="277"/>
      <c r="Z35" s="783"/>
      <c r="AA35" s="805">
        <v>3</v>
      </c>
      <c r="AC35" s="615"/>
      <c r="AD35" s="621"/>
      <c r="AE35" s="621"/>
      <c r="AF35" s="621"/>
      <c r="AG35" s="621"/>
      <c r="AH35" s="621" t="s">
        <v>307</v>
      </c>
      <c r="AI35" s="622"/>
      <c r="AJ35" s="621"/>
      <c r="AK35" s="622"/>
      <c r="AL35" s="622"/>
      <c r="AM35" s="622"/>
      <c r="AN35" s="622"/>
      <c r="AO35" s="622"/>
      <c r="AP35" s="622"/>
      <c r="AQ35" s="621"/>
      <c r="AR35" s="621"/>
      <c r="AS35" s="623"/>
    </row>
    <row r="36" spans="1:45" s="6" customFormat="1" ht="24.75" customHeight="1">
      <c r="A36" s="87" t="s">
        <v>131</v>
      </c>
      <c r="B36" s="105" t="s">
        <v>261</v>
      </c>
      <c r="C36" s="107"/>
      <c r="D36" s="107"/>
      <c r="E36" s="108"/>
      <c r="F36" s="331"/>
      <c r="G36" s="1066">
        <f>G37+G38</f>
        <v>13.5</v>
      </c>
      <c r="H36" s="109">
        <f t="shared" si="2"/>
        <v>405</v>
      </c>
      <c r="I36" s="110"/>
      <c r="J36" s="110"/>
      <c r="K36" s="106"/>
      <c r="L36" s="106"/>
      <c r="M36" s="382"/>
      <c r="N36" s="87"/>
      <c r="O36" s="273"/>
      <c r="P36" s="111"/>
      <c r="Q36" s="273"/>
      <c r="R36" s="113"/>
      <c r="S36" s="259"/>
      <c r="T36" s="113"/>
      <c r="U36" s="259"/>
      <c r="V36" s="113"/>
      <c r="W36" s="259"/>
      <c r="X36" s="113"/>
      <c r="Y36" s="259"/>
      <c r="Z36" s="114"/>
      <c r="AA36" s="805"/>
      <c r="AC36" s="615"/>
      <c r="AD36" s="621"/>
      <c r="AE36" s="621"/>
      <c r="AF36" s="621"/>
      <c r="AG36" s="621"/>
      <c r="AH36" s="621"/>
      <c r="AI36" s="622"/>
      <c r="AJ36" s="622"/>
      <c r="AK36" s="622"/>
      <c r="AL36" s="622"/>
      <c r="AM36" s="622"/>
      <c r="AN36" s="622"/>
      <c r="AO36" s="622"/>
      <c r="AP36" s="622"/>
      <c r="AQ36" s="622"/>
      <c r="AR36" s="622"/>
      <c r="AS36" s="625"/>
    </row>
    <row r="37" spans="1:45" s="6" customFormat="1" ht="20.25" customHeight="1" thickBot="1">
      <c r="A37" s="104"/>
      <c r="B37" s="149" t="s">
        <v>48</v>
      </c>
      <c r="C37" s="150"/>
      <c r="D37" s="151"/>
      <c r="E37" s="152"/>
      <c r="F37" s="315"/>
      <c r="G37" s="931">
        <v>6.5</v>
      </c>
      <c r="H37" s="109">
        <f t="shared" si="2"/>
        <v>195</v>
      </c>
      <c r="I37" s="99"/>
      <c r="J37" s="153"/>
      <c r="K37" s="154"/>
      <c r="L37" s="154"/>
      <c r="M37" s="386"/>
      <c r="N37" s="155"/>
      <c r="O37" s="291"/>
      <c r="P37" s="155"/>
      <c r="Q37" s="291"/>
      <c r="R37" s="155"/>
      <c r="S37" s="262"/>
      <c r="T37" s="156"/>
      <c r="U37" s="262"/>
      <c r="V37" s="156"/>
      <c r="W37" s="262"/>
      <c r="X37" s="156"/>
      <c r="Y37" s="262"/>
      <c r="Z37" s="156"/>
      <c r="AA37" s="805"/>
      <c r="AC37" s="626"/>
      <c r="AD37" s="626"/>
      <c r="AE37" s="626"/>
      <c r="AF37" s="626"/>
      <c r="AG37" s="626"/>
      <c r="AH37" s="626"/>
      <c r="AI37" s="626"/>
      <c r="AJ37" s="622"/>
      <c r="AK37" s="622"/>
      <c r="AL37" s="622"/>
      <c r="AM37" s="622"/>
      <c r="AN37" s="622"/>
      <c r="AO37" s="622"/>
      <c r="AP37" s="622"/>
      <c r="AQ37" s="622"/>
      <c r="AR37" s="622"/>
      <c r="AS37" s="622"/>
    </row>
    <row r="38" spans="1:45" s="6" customFormat="1" ht="24" customHeight="1" thickBot="1">
      <c r="A38" s="87"/>
      <c r="B38" s="68" t="s">
        <v>134</v>
      </c>
      <c r="C38" s="139"/>
      <c r="D38" s="139"/>
      <c r="E38" s="157"/>
      <c r="F38" s="521"/>
      <c r="G38" s="937">
        <v>7</v>
      </c>
      <c r="H38" s="324">
        <f t="shared" si="2"/>
        <v>210</v>
      </c>
      <c r="I38" s="158">
        <f>SUM(J38:L38)</f>
        <v>28</v>
      </c>
      <c r="J38" s="134">
        <v>20</v>
      </c>
      <c r="K38" s="135"/>
      <c r="L38" s="135">
        <v>8</v>
      </c>
      <c r="M38" s="384">
        <f>H38-I38</f>
        <v>182</v>
      </c>
      <c r="N38" s="103"/>
      <c r="O38" s="292"/>
      <c r="P38" s="159"/>
      <c r="Q38" s="289"/>
      <c r="R38" s="120"/>
      <c r="S38" s="260"/>
      <c r="T38" s="144"/>
      <c r="U38" s="260"/>
      <c r="V38" s="121"/>
      <c r="W38" s="257"/>
      <c r="X38" s="121"/>
      <c r="Y38" s="257"/>
      <c r="Z38" s="121"/>
      <c r="AA38" s="805"/>
      <c r="AC38" s="50"/>
      <c r="AD38" s="548"/>
      <c r="AE38" s="548"/>
      <c r="AF38" s="548"/>
      <c r="AG38" s="626"/>
      <c r="AH38" s="626"/>
      <c r="AI38" s="626"/>
      <c r="AJ38" s="622"/>
      <c r="AK38" s="622"/>
      <c r="AL38" s="622"/>
      <c r="AM38" s="622"/>
      <c r="AN38" s="622"/>
      <c r="AO38" s="625"/>
      <c r="AP38" s="625"/>
      <c r="AQ38" s="625"/>
      <c r="AR38" s="625"/>
      <c r="AS38" s="625"/>
    </row>
    <row r="39" spans="1:45" s="6" customFormat="1" ht="18.75" customHeight="1" thickBot="1">
      <c r="A39" s="515" t="s">
        <v>132</v>
      </c>
      <c r="B39" s="1067" t="s">
        <v>59</v>
      </c>
      <c r="C39" s="1068">
        <v>1</v>
      </c>
      <c r="D39" s="1069"/>
      <c r="E39" s="1070"/>
      <c r="F39" s="1071"/>
      <c r="G39" s="1072">
        <v>4</v>
      </c>
      <c r="H39" s="512">
        <f t="shared" si="2"/>
        <v>120</v>
      </c>
      <c r="I39" s="161">
        <v>16</v>
      </c>
      <c r="J39" s="162" t="s">
        <v>273</v>
      </c>
      <c r="K39" s="163"/>
      <c r="L39" s="163" t="s">
        <v>274</v>
      </c>
      <c r="M39" s="379">
        <f>H39-I39</f>
        <v>104</v>
      </c>
      <c r="N39" s="147">
        <v>12</v>
      </c>
      <c r="O39" s="266">
        <v>4</v>
      </c>
      <c r="P39" s="79"/>
      <c r="Q39" s="594"/>
      <c r="R39" s="125"/>
      <c r="S39" s="258"/>
      <c r="T39" s="130"/>
      <c r="U39" s="258"/>
      <c r="V39" s="164"/>
      <c r="W39" s="263"/>
      <c r="X39" s="164"/>
      <c r="Y39" s="651"/>
      <c r="Z39" s="165"/>
      <c r="AA39" s="805">
        <v>1</v>
      </c>
      <c r="AC39" s="629"/>
      <c r="AD39" s="621"/>
      <c r="AE39" s="627"/>
      <c r="AF39" s="548"/>
      <c r="AG39" s="50"/>
      <c r="AH39" s="50">
        <v>1</v>
      </c>
      <c r="AI39" s="626"/>
      <c r="AJ39" s="622"/>
      <c r="AK39" s="622"/>
      <c r="AL39" s="622"/>
      <c r="AM39" s="622"/>
      <c r="AN39" s="622"/>
      <c r="AO39" s="625"/>
      <c r="AP39" s="625"/>
      <c r="AQ39" s="625"/>
      <c r="AR39" s="625"/>
      <c r="AS39" s="625"/>
    </row>
    <row r="40" spans="1:45" s="6" customFormat="1" ht="20.25" customHeight="1" thickBot="1">
      <c r="A40" s="515" t="s">
        <v>133</v>
      </c>
      <c r="B40" s="1067" t="s">
        <v>59</v>
      </c>
      <c r="C40" s="1073">
        <v>2</v>
      </c>
      <c r="D40" s="1074"/>
      <c r="E40" s="1075"/>
      <c r="F40" s="1076"/>
      <c r="G40" s="1072">
        <v>3</v>
      </c>
      <c r="H40" s="512">
        <f t="shared" si="2"/>
        <v>90</v>
      </c>
      <c r="I40" s="161">
        <v>12</v>
      </c>
      <c r="J40" s="162" t="s">
        <v>275</v>
      </c>
      <c r="K40" s="163"/>
      <c r="L40" s="163" t="s">
        <v>274</v>
      </c>
      <c r="M40" s="379">
        <f>H40-I40</f>
        <v>78</v>
      </c>
      <c r="N40" s="77"/>
      <c r="O40" s="261"/>
      <c r="P40" s="127">
        <v>8</v>
      </c>
      <c r="Q40" s="266">
        <v>4</v>
      </c>
      <c r="R40" s="74"/>
      <c r="S40" s="258"/>
      <c r="T40" s="130"/>
      <c r="U40" s="258"/>
      <c r="V40" s="164"/>
      <c r="W40" s="263"/>
      <c r="X40" s="164"/>
      <c r="Y40" s="651"/>
      <c r="Z40" s="165"/>
      <c r="AA40" s="805">
        <v>1</v>
      </c>
      <c r="AC40" s="615"/>
      <c r="AD40" s="621"/>
      <c r="AE40" s="548"/>
      <c r="AF40" s="627"/>
      <c r="AG40" s="630"/>
      <c r="AH40" s="627">
        <v>1</v>
      </c>
      <c r="AI40" s="631"/>
      <c r="AJ40" s="622"/>
      <c r="AK40" s="622"/>
      <c r="AL40" s="622"/>
      <c r="AM40" s="622"/>
      <c r="AN40" s="622"/>
      <c r="AO40" s="625"/>
      <c r="AP40" s="625"/>
      <c r="AQ40" s="625"/>
      <c r="AR40" s="625"/>
      <c r="AS40" s="625"/>
    </row>
    <row r="41" spans="1:45" s="6" customFormat="1" ht="33" customHeight="1" thickBot="1">
      <c r="A41" s="87" t="s">
        <v>135</v>
      </c>
      <c r="B41" s="1077" t="s">
        <v>60</v>
      </c>
      <c r="C41" s="1078"/>
      <c r="D41" s="1078"/>
      <c r="E41" s="1079"/>
      <c r="F41" s="1080"/>
      <c r="G41" s="1081">
        <v>7</v>
      </c>
      <c r="H41" s="109">
        <f t="shared" si="2"/>
        <v>210</v>
      </c>
      <c r="I41" s="110"/>
      <c r="J41" s="110"/>
      <c r="K41" s="106"/>
      <c r="L41" s="106"/>
      <c r="M41" s="382"/>
      <c r="N41" s="71"/>
      <c r="O41" s="293"/>
      <c r="P41" s="523"/>
      <c r="Q41" s="294"/>
      <c r="R41" s="169"/>
      <c r="S41" s="264"/>
      <c r="T41" s="168"/>
      <c r="U41" s="294"/>
      <c r="V41" s="169"/>
      <c r="W41" s="264"/>
      <c r="X41" s="169"/>
      <c r="Y41" s="264"/>
      <c r="Z41" s="113"/>
      <c r="AA41" s="805"/>
      <c r="AC41" s="615"/>
      <c r="AD41" s="2009" t="s">
        <v>292</v>
      </c>
      <c r="AE41" s="2009"/>
      <c r="AF41" s="2009"/>
      <c r="AG41" s="2009"/>
      <c r="AH41" s="621"/>
      <c r="AI41" s="622"/>
      <c r="AJ41" s="622"/>
      <c r="AK41" s="622"/>
      <c r="AL41" s="622"/>
      <c r="AM41" s="621"/>
      <c r="AN41" s="621"/>
      <c r="AO41" s="622"/>
      <c r="AP41" s="622"/>
      <c r="AQ41" s="622"/>
      <c r="AR41" s="622"/>
      <c r="AS41" s="622"/>
    </row>
    <row r="42" spans="1:45" s="6" customFormat="1" ht="22.5" customHeight="1" thickBot="1">
      <c r="A42" s="69"/>
      <c r="B42" s="1082" t="s">
        <v>48</v>
      </c>
      <c r="C42" s="1083"/>
      <c r="D42" s="1083"/>
      <c r="E42" s="1084"/>
      <c r="F42" s="1085"/>
      <c r="G42" s="1086">
        <v>2</v>
      </c>
      <c r="H42" s="326">
        <f t="shared" si="2"/>
        <v>60</v>
      </c>
      <c r="I42" s="134"/>
      <c r="J42" s="134"/>
      <c r="K42" s="135"/>
      <c r="L42" s="135"/>
      <c r="M42" s="384"/>
      <c r="N42" s="142"/>
      <c r="O42" s="268"/>
      <c r="P42" s="143"/>
      <c r="Q42" s="274"/>
      <c r="R42" s="144"/>
      <c r="S42" s="260"/>
      <c r="T42" s="143"/>
      <c r="U42" s="274"/>
      <c r="V42" s="144"/>
      <c r="W42" s="260"/>
      <c r="X42" s="144"/>
      <c r="Y42" s="260"/>
      <c r="Z42" s="144"/>
      <c r="AA42" s="805"/>
      <c r="AC42" s="615"/>
      <c r="AD42" s="615"/>
      <c r="AE42" s="615"/>
      <c r="AF42" s="621"/>
      <c r="AG42" s="621"/>
      <c r="AH42" s="621"/>
      <c r="AI42" s="622"/>
      <c r="AJ42" s="622"/>
      <c r="AK42" s="622"/>
      <c r="AL42" s="622"/>
      <c r="AM42" s="621"/>
      <c r="AN42" s="621"/>
      <c r="AO42" s="622"/>
      <c r="AP42" s="622"/>
      <c r="AQ42" s="622"/>
      <c r="AR42" s="622"/>
      <c r="AS42" s="622"/>
    </row>
    <row r="43" spans="1:45" s="6" customFormat="1" ht="22.5" customHeight="1" thickBot="1">
      <c r="A43" s="80"/>
      <c r="B43" s="1087" t="s">
        <v>134</v>
      </c>
      <c r="C43" s="1088"/>
      <c r="D43" s="1088"/>
      <c r="E43" s="1089"/>
      <c r="F43" s="1089"/>
      <c r="G43" s="1090">
        <v>5</v>
      </c>
      <c r="H43" s="326">
        <f t="shared" si="2"/>
        <v>150</v>
      </c>
      <c r="I43" s="784">
        <f>I44+I45</f>
        <v>16</v>
      </c>
      <c r="J43" s="784">
        <v>12</v>
      </c>
      <c r="K43" s="785">
        <v>4</v>
      </c>
      <c r="L43" s="785"/>
      <c r="M43" s="379">
        <f>H43-I43</f>
        <v>134</v>
      </c>
      <c r="N43" s="66"/>
      <c r="O43" s="786"/>
      <c r="P43" s="327"/>
      <c r="Q43" s="328"/>
      <c r="R43" s="156"/>
      <c r="S43" s="262"/>
      <c r="T43" s="327"/>
      <c r="U43" s="328"/>
      <c r="V43" s="156"/>
      <c r="W43" s="262"/>
      <c r="X43" s="156"/>
      <c r="Y43" s="262"/>
      <c r="Z43" s="156"/>
      <c r="AA43" s="805"/>
      <c r="AC43" s="615"/>
      <c r="AD43" s="615"/>
      <c r="AE43" s="615"/>
      <c r="AF43" s="621"/>
      <c r="AG43" s="621"/>
      <c r="AH43" s="621"/>
      <c r="AI43" s="622"/>
      <c r="AJ43" s="622"/>
      <c r="AK43" s="622"/>
      <c r="AL43" s="622"/>
      <c r="AM43" s="621"/>
      <c r="AN43" s="621"/>
      <c r="AO43" s="622"/>
      <c r="AP43" s="622"/>
      <c r="AQ43" s="622"/>
      <c r="AR43" s="622"/>
      <c r="AS43" s="622"/>
    </row>
    <row r="44" spans="1:45" s="6" customFormat="1" ht="22.5" customHeight="1" thickBot="1">
      <c r="A44" s="80" t="s">
        <v>136</v>
      </c>
      <c r="B44" s="1091" t="s">
        <v>58</v>
      </c>
      <c r="C44" s="1088"/>
      <c r="D44" s="1092">
        <v>3</v>
      </c>
      <c r="E44" s="1089"/>
      <c r="F44" s="1089"/>
      <c r="G44" s="1090">
        <v>2.5</v>
      </c>
      <c r="H44" s="326">
        <f t="shared" si="2"/>
        <v>75</v>
      </c>
      <c r="I44" s="784">
        <v>8</v>
      </c>
      <c r="J44" s="776" t="s">
        <v>276</v>
      </c>
      <c r="K44" s="777" t="s">
        <v>277</v>
      </c>
      <c r="L44" s="785"/>
      <c r="M44" s="379">
        <f>H44-I44</f>
        <v>67</v>
      </c>
      <c r="N44" s="66"/>
      <c r="O44" s="786"/>
      <c r="P44" s="327"/>
      <c r="Q44" s="328"/>
      <c r="R44" s="948">
        <v>8</v>
      </c>
      <c r="S44" s="949">
        <v>0</v>
      </c>
      <c r="T44" s="327"/>
      <c r="U44" s="328"/>
      <c r="V44" s="156"/>
      <c r="W44" s="262"/>
      <c r="X44" s="156"/>
      <c r="Y44" s="262"/>
      <c r="Z44" s="156"/>
      <c r="AA44" s="805"/>
      <c r="AC44" s="615"/>
      <c r="AD44" s="615"/>
      <c r="AE44" s="615"/>
      <c r="AF44" s="621"/>
      <c r="AG44" s="621"/>
      <c r="AH44" s="621" t="s">
        <v>325</v>
      </c>
      <c r="AI44" s="622"/>
      <c r="AJ44" s="622"/>
      <c r="AK44" s="622"/>
      <c r="AL44" s="622"/>
      <c r="AM44" s="621"/>
      <c r="AN44" s="621"/>
      <c r="AO44" s="622"/>
      <c r="AP44" s="622"/>
      <c r="AQ44" s="622"/>
      <c r="AR44" s="622"/>
      <c r="AS44" s="622"/>
    </row>
    <row r="45" spans="1:45" s="6" customFormat="1" ht="24.75" customHeight="1" thickBot="1">
      <c r="A45" s="87" t="s">
        <v>137</v>
      </c>
      <c r="B45" s="1091" t="s">
        <v>58</v>
      </c>
      <c r="C45" s="1093">
        <v>4</v>
      </c>
      <c r="D45" s="1094"/>
      <c r="E45" s="1095"/>
      <c r="F45" s="1096"/>
      <c r="G45" s="1097">
        <v>2.5</v>
      </c>
      <c r="H45" s="326">
        <f t="shared" si="2"/>
        <v>75</v>
      </c>
      <c r="I45" s="776">
        <v>8</v>
      </c>
      <c r="J45" s="776" t="s">
        <v>276</v>
      </c>
      <c r="K45" s="777" t="s">
        <v>277</v>
      </c>
      <c r="L45" s="777"/>
      <c r="M45" s="778">
        <f>H45-I45</f>
        <v>67</v>
      </c>
      <c r="N45" s="225"/>
      <c r="O45" s="350"/>
      <c r="P45" s="226"/>
      <c r="Q45" s="277"/>
      <c r="R45" s="227"/>
      <c r="S45" s="782"/>
      <c r="T45" s="682">
        <v>8</v>
      </c>
      <c r="U45" s="609">
        <v>0</v>
      </c>
      <c r="V45" s="227"/>
      <c r="W45" s="782"/>
      <c r="X45" s="227"/>
      <c r="Y45" s="658"/>
      <c r="Z45" s="333"/>
      <c r="AA45" s="805">
        <v>2</v>
      </c>
      <c r="AC45" s="615"/>
      <c r="AD45" s="615"/>
      <c r="AE45" s="615"/>
      <c r="AF45" s="621"/>
      <c r="AG45" s="621"/>
      <c r="AH45" s="621" t="s">
        <v>325</v>
      </c>
      <c r="AI45" s="622"/>
      <c r="AJ45" s="622"/>
      <c r="AK45" s="622"/>
      <c r="AL45" s="622"/>
      <c r="AM45" s="627"/>
      <c r="AN45" s="627"/>
      <c r="AO45" s="622"/>
      <c r="AP45" s="622"/>
      <c r="AQ45" s="622"/>
      <c r="AR45" s="622"/>
      <c r="AS45" s="622"/>
    </row>
    <row r="46" spans="1:50" s="35" customFormat="1" ht="45" customHeight="1" hidden="1" thickBot="1">
      <c r="A46" s="87"/>
      <c r="B46" s="1098"/>
      <c r="C46" s="1099"/>
      <c r="D46" s="1099"/>
      <c r="E46" s="1100"/>
      <c r="F46" s="1101"/>
      <c r="G46" s="1102"/>
      <c r="H46" s="952"/>
      <c r="I46" s="411"/>
      <c r="J46" s="411"/>
      <c r="K46" s="412"/>
      <c r="L46" s="412"/>
      <c r="M46" s="374"/>
      <c r="N46" s="375"/>
      <c r="O46" s="375"/>
      <c r="P46" s="413"/>
      <c r="Q46" s="413"/>
      <c r="R46" s="375"/>
      <c r="S46" s="375"/>
      <c r="T46" s="414"/>
      <c r="U46" s="414"/>
      <c r="V46" s="415"/>
      <c r="W46" s="415"/>
      <c r="X46" s="375"/>
      <c r="Y46" s="375"/>
      <c r="Z46" s="416"/>
      <c r="AA46" s="807">
        <v>3</v>
      </c>
      <c r="AB46" s="8"/>
      <c r="AC46" s="8"/>
      <c r="AD46" s="8"/>
      <c r="AE46" s="8"/>
      <c r="AF46" s="4"/>
      <c r="AG46" s="4"/>
      <c r="AH46" s="4"/>
      <c r="AI46" s="8"/>
      <c r="AJ46" s="8"/>
      <c r="AK46" s="8"/>
      <c r="AL46" s="8"/>
      <c r="AM46" s="548"/>
      <c r="AN46" s="548"/>
      <c r="AO46" s="627"/>
      <c r="AP46" s="627"/>
      <c r="AQ46" s="8"/>
      <c r="AR46" s="8"/>
      <c r="AS46" s="8"/>
      <c r="AT46" s="8"/>
      <c r="AU46" s="8"/>
      <c r="AV46" s="8"/>
      <c r="AW46" s="8"/>
      <c r="AX46" s="8"/>
    </row>
    <row r="47" spans="1:50" s="35" customFormat="1" ht="30" customHeight="1" thickBot="1">
      <c r="A47" s="87" t="s">
        <v>124</v>
      </c>
      <c r="B47" s="1077" t="s">
        <v>262</v>
      </c>
      <c r="C47" s="1103"/>
      <c r="D47" s="1103"/>
      <c r="E47" s="1104"/>
      <c r="F47" s="1105"/>
      <c r="G47" s="1066">
        <v>6.5</v>
      </c>
      <c r="H47" s="109">
        <f>G47*30</f>
        <v>195</v>
      </c>
      <c r="I47" s="549"/>
      <c r="J47" s="549"/>
      <c r="K47" s="683"/>
      <c r="L47" s="683"/>
      <c r="M47" s="789"/>
      <c r="N47" s="790"/>
      <c r="O47" s="790"/>
      <c r="P47" s="791"/>
      <c r="Q47" s="791"/>
      <c r="R47" s="790"/>
      <c r="S47" s="790"/>
      <c r="T47" s="553"/>
      <c r="U47" s="553"/>
      <c r="V47" s="679"/>
      <c r="W47" s="679"/>
      <c r="X47" s="790"/>
      <c r="Y47" s="792"/>
      <c r="Z47" s="793"/>
      <c r="AA47" s="808"/>
      <c r="AB47" s="8"/>
      <c r="AC47" s="8"/>
      <c r="AD47" s="8"/>
      <c r="AE47" s="8"/>
      <c r="AF47" s="4"/>
      <c r="AG47" s="4"/>
      <c r="AH47" s="4"/>
      <c r="AI47" s="8"/>
      <c r="AJ47" s="8"/>
      <c r="AK47" s="8"/>
      <c r="AL47" s="8"/>
      <c r="AM47" s="548"/>
      <c r="AN47" s="548"/>
      <c r="AO47" s="627"/>
      <c r="AP47" s="627"/>
      <c r="AQ47" s="8"/>
      <c r="AR47" s="8"/>
      <c r="AS47" s="8"/>
      <c r="AT47" s="8"/>
      <c r="AU47" s="8"/>
      <c r="AV47" s="8"/>
      <c r="AW47" s="8"/>
      <c r="AX47" s="8"/>
    </row>
    <row r="48" spans="1:50" s="35" customFormat="1" ht="30" customHeight="1" thickBot="1">
      <c r="A48" s="87"/>
      <c r="B48" s="1087" t="s">
        <v>48</v>
      </c>
      <c r="C48" s="1106"/>
      <c r="D48" s="1106"/>
      <c r="E48" s="1107"/>
      <c r="F48" s="1108"/>
      <c r="G48" s="1109">
        <v>1.5</v>
      </c>
      <c r="H48" s="324">
        <f>G48*30</f>
        <v>45</v>
      </c>
      <c r="I48" s="549"/>
      <c r="J48" s="549"/>
      <c r="K48" s="683"/>
      <c r="L48" s="683"/>
      <c r="M48" s="789"/>
      <c r="N48" s="790"/>
      <c r="O48" s="790"/>
      <c r="P48" s="791"/>
      <c r="Q48" s="791"/>
      <c r="R48" s="790"/>
      <c r="S48" s="790"/>
      <c r="T48" s="553"/>
      <c r="U48" s="553"/>
      <c r="V48" s="679"/>
      <c r="W48" s="679"/>
      <c r="X48" s="790"/>
      <c r="Y48" s="792"/>
      <c r="Z48" s="793"/>
      <c r="AA48" s="808"/>
      <c r="AB48" s="8"/>
      <c r="AC48" s="8"/>
      <c r="AD48" s="8"/>
      <c r="AE48" s="8"/>
      <c r="AF48" s="4"/>
      <c r="AG48" s="4"/>
      <c r="AH48" s="4"/>
      <c r="AI48" s="8"/>
      <c r="AJ48" s="8"/>
      <c r="AK48" s="8"/>
      <c r="AL48" s="8"/>
      <c r="AM48" s="548"/>
      <c r="AN48" s="548"/>
      <c r="AO48" s="627"/>
      <c r="AP48" s="627"/>
      <c r="AQ48" s="8"/>
      <c r="AR48" s="8"/>
      <c r="AS48" s="8"/>
      <c r="AT48" s="8"/>
      <c r="AU48" s="8"/>
      <c r="AV48" s="8"/>
      <c r="AW48" s="8"/>
      <c r="AX48" s="8"/>
    </row>
    <row r="49" spans="1:45" s="6" customFormat="1" ht="24.75" customHeight="1" thickBot="1">
      <c r="A49" s="87" t="s">
        <v>125</v>
      </c>
      <c r="B49" s="1110" t="s">
        <v>239</v>
      </c>
      <c r="C49" s="1111">
        <v>2</v>
      </c>
      <c r="D49" s="1071"/>
      <c r="E49" s="1100"/>
      <c r="F49" s="1101"/>
      <c r="G49" s="1112">
        <v>5</v>
      </c>
      <c r="H49" s="512">
        <f t="shared" si="2"/>
        <v>150</v>
      </c>
      <c r="I49" s="124">
        <v>8</v>
      </c>
      <c r="J49" s="124" t="s">
        <v>276</v>
      </c>
      <c r="K49" s="122" t="s">
        <v>277</v>
      </c>
      <c r="L49" s="122"/>
      <c r="M49" s="379">
        <f>H49-I49</f>
        <v>142</v>
      </c>
      <c r="N49" s="77"/>
      <c r="O49" s="275"/>
      <c r="P49" s="679">
        <v>8</v>
      </c>
      <c r="Q49" s="266">
        <v>0</v>
      </c>
      <c r="R49" s="130"/>
      <c r="S49" s="258"/>
      <c r="T49" s="130"/>
      <c r="U49" s="258"/>
      <c r="V49" s="130"/>
      <c r="W49" s="258"/>
      <c r="X49" s="130"/>
      <c r="Y49" s="650"/>
      <c r="Z49" s="131"/>
      <c r="AA49" s="805">
        <v>1</v>
      </c>
      <c r="AC49" s="615"/>
      <c r="AD49" s="621"/>
      <c r="AE49" s="621"/>
      <c r="AF49" s="627"/>
      <c r="AG49" s="627"/>
      <c r="AH49" s="627">
        <v>1</v>
      </c>
      <c r="AI49" s="622"/>
      <c r="AJ49" s="622"/>
      <c r="AK49" s="622"/>
      <c r="AL49" s="622"/>
      <c r="AM49" s="622"/>
      <c r="AN49" s="622"/>
      <c r="AO49" s="622"/>
      <c r="AP49" s="622"/>
      <c r="AQ49" s="622"/>
      <c r="AR49" s="622"/>
      <c r="AS49" s="622"/>
    </row>
    <row r="50" spans="1:50" s="33" customFormat="1" ht="28.5" customHeight="1" hidden="1" thickBot="1">
      <c r="A50" s="87"/>
      <c r="B50" s="1113"/>
      <c r="C50" s="1099"/>
      <c r="D50" s="1099"/>
      <c r="E50" s="1114"/>
      <c r="F50" s="1099"/>
      <c r="G50" s="1102"/>
      <c r="H50" s="410"/>
      <c r="I50" s="411"/>
      <c r="J50" s="411"/>
      <c r="K50" s="412"/>
      <c r="L50" s="412"/>
      <c r="M50" s="374"/>
      <c r="N50" s="406"/>
      <c r="O50" s="419"/>
      <c r="P50" s="419"/>
      <c r="Q50" s="275"/>
      <c r="R50" s="415"/>
      <c r="S50" s="415"/>
      <c r="T50" s="419"/>
      <c r="U50" s="275"/>
      <c r="V50" s="420"/>
      <c r="W50" s="420"/>
      <c r="X50" s="420"/>
      <c r="Y50" s="258"/>
      <c r="Z50" s="421"/>
      <c r="AA50" s="807">
        <v>2</v>
      </c>
      <c r="AB50" s="6"/>
      <c r="AC50" s="615"/>
      <c r="AD50" s="621"/>
      <c r="AE50" s="621"/>
      <c r="AF50" s="621"/>
      <c r="AG50" s="621"/>
      <c r="AH50" s="621"/>
      <c r="AI50" s="627"/>
      <c r="AJ50" s="627"/>
      <c r="AK50" s="627"/>
      <c r="AL50" s="627"/>
      <c r="AM50" s="621"/>
      <c r="AN50" s="621"/>
      <c r="AO50" s="622"/>
      <c r="AP50" s="622"/>
      <c r="AQ50" s="622"/>
      <c r="AR50" s="622"/>
      <c r="AS50" s="622"/>
      <c r="AT50" s="6"/>
      <c r="AU50" s="6"/>
      <c r="AV50" s="6"/>
      <c r="AW50" s="6"/>
      <c r="AX50" s="6"/>
    </row>
    <row r="51" spans="1:45" s="6" customFormat="1" ht="33.75" customHeight="1">
      <c r="A51" s="87" t="s">
        <v>138</v>
      </c>
      <c r="B51" s="1115" t="s">
        <v>63</v>
      </c>
      <c r="C51" s="1106"/>
      <c r="D51" s="1106"/>
      <c r="E51" s="1107"/>
      <c r="F51" s="1108"/>
      <c r="G51" s="1116">
        <v>3.5</v>
      </c>
      <c r="H51" s="324">
        <f t="shared" si="2"/>
        <v>105</v>
      </c>
      <c r="I51" s="134"/>
      <c r="J51" s="134"/>
      <c r="K51" s="135"/>
      <c r="L51" s="135"/>
      <c r="M51" s="384"/>
      <c r="N51" s="71"/>
      <c r="O51" s="294"/>
      <c r="P51" s="168"/>
      <c r="Q51" s="294"/>
      <c r="R51" s="169"/>
      <c r="S51" s="264"/>
      <c r="T51" s="169"/>
      <c r="U51" s="264"/>
      <c r="V51" s="169"/>
      <c r="W51" s="264"/>
      <c r="X51" s="169"/>
      <c r="Y51" s="652"/>
      <c r="Z51" s="212"/>
      <c r="AA51" s="805"/>
      <c r="AC51" s="615"/>
      <c r="AD51" s="621"/>
      <c r="AE51" s="621"/>
      <c r="AF51" s="621"/>
      <c r="AG51" s="621"/>
      <c r="AH51" s="621"/>
      <c r="AI51" s="622"/>
      <c r="AJ51" s="622"/>
      <c r="AK51" s="622"/>
      <c r="AL51" s="622"/>
      <c r="AM51" s="622"/>
      <c r="AN51" s="622"/>
      <c r="AO51" s="622"/>
      <c r="AP51" s="622"/>
      <c r="AQ51" s="622"/>
      <c r="AR51" s="622"/>
      <c r="AS51" s="622"/>
    </row>
    <row r="52" spans="1:45" s="6" customFormat="1" ht="18" customHeight="1" thickBot="1">
      <c r="A52" s="67"/>
      <c r="B52" s="1082" t="s">
        <v>48</v>
      </c>
      <c r="C52" s="1117"/>
      <c r="D52" s="1117"/>
      <c r="E52" s="1118"/>
      <c r="F52" s="1118"/>
      <c r="G52" s="1119">
        <v>1.5</v>
      </c>
      <c r="H52" s="527">
        <f t="shared" si="2"/>
        <v>45</v>
      </c>
      <c r="I52" s="141"/>
      <c r="J52" s="141"/>
      <c r="K52" s="139"/>
      <c r="L52" s="139"/>
      <c r="M52" s="385"/>
      <c r="N52" s="142"/>
      <c r="O52" s="274"/>
      <c r="P52" s="143"/>
      <c r="Q52" s="274"/>
      <c r="R52" s="144"/>
      <c r="S52" s="260"/>
      <c r="T52" s="144"/>
      <c r="U52" s="260"/>
      <c r="V52" s="144"/>
      <c r="W52" s="260"/>
      <c r="X52" s="144"/>
      <c r="Y52" s="260"/>
      <c r="Z52" s="144"/>
      <c r="AA52" s="805"/>
      <c r="AC52" s="615"/>
      <c r="AD52" s="621"/>
      <c r="AE52" s="621"/>
      <c r="AF52" s="621"/>
      <c r="AG52" s="621"/>
      <c r="AH52" s="621"/>
      <c r="AI52" s="622"/>
      <c r="AJ52" s="622"/>
      <c r="AK52" s="622"/>
      <c r="AL52" s="622"/>
      <c r="AM52" s="622"/>
      <c r="AN52" s="622"/>
      <c r="AO52" s="622"/>
      <c r="AP52" s="622"/>
      <c r="AQ52" s="622"/>
      <c r="AR52" s="622"/>
      <c r="AS52" s="622"/>
    </row>
    <row r="53" spans="1:45" s="6" customFormat="1" ht="25.5" customHeight="1" thickBot="1">
      <c r="A53" s="87" t="s">
        <v>139</v>
      </c>
      <c r="B53" s="1067" t="s">
        <v>59</v>
      </c>
      <c r="C53" s="1071"/>
      <c r="D53" s="1111">
        <v>2</v>
      </c>
      <c r="E53" s="1100"/>
      <c r="F53" s="1101"/>
      <c r="G53" s="1102">
        <v>2</v>
      </c>
      <c r="H53" s="512">
        <f t="shared" si="2"/>
        <v>60</v>
      </c>
      <c r="I53" s="124">
        <v>8</v>
      </c>
      <c r="J53" s="124" t="s">
        <v>276</v>
      </c>
      <c r="K53" s="122" t="s">
        <v>277</v>
      </c>
      <c r="L53" s="124"/>
      <c r="M53" s="379">
        <f>H53-I53</f>
        <v>52</v>
      </c>
      <c r="N53" s="77"/>
      <c r="O53" s="275"/>
      <c r="P53" s="679">
        <v>8</v>
      </c>
      <c r="Q53" s="266">
        <v>0</v>
      </c>
      <c r="R53" s="130"/>
      <c r="S53" s="258"/>
      <c r="T53" s="130"/>
      <c r="U53" s="258"/>
      <c r="V53" s="130"/>
      <c r="W53" s="258"/>
      <c r="X53" s="130"/>
      <c r="Y53" s="650"/>
      <c r="Z53" s="131"/>
      <c r="AA53" s="805">
        <v>1</v>
      </c>
      <c r="AC53" s="615"/>
      <c r="AD53" s="621"/>
      <c r="AE53" s="621"/>
      <c r="AF53" s="627"/>
      <c r="AG53" s="621"/>
      <c r="AH53" s="621" t="s">
        <v>324</v>
      </c>
      <c r="AI53" s="622"/>
      <c r="AJ53" s="622"/>
      <c r="AK53" s="622"/>
      <c r="AL53" s="622"/>
      <c r="AM53" s="622"/>
      <c r="AN53" s="622"/>
      <c r="AO53" s="622"/>
      <c r="AP53" s="622"/>
      <c r="AQ53" s="622"/>
      <c r="AR53" s="622"/>
      <c r="AS53" s="622"/>
    </row>
    <row r="54" spans="1:45" ht="21.75" customHeight="1" hidden="1">
      <c r="A54" s="87"/>
      <c r="B54" s="1077"/>
      <c r="C54" s="1078"/>
      <c r="D54" s="1078"/>
      <c r="E54" s="1079"/>
      <c r="F54" s="1080"/>
      <c r="G54" s="1081"/>
      <c r="H54" s="109"/>
      <c r="I54" s="110"/>
      <c r="J54" s="110"/>
      <c r="K54" s="106"/>
      <c r="L54" s="106"/>
      <c r="M54" s="382"/>
      <c r="N54" s="87"/>
      <c r="O54" s="267"/>
      <c r="P54" s="111"/>
      <c r="Q54" s="259"/>
      <c r="R54" s="111"/>
      <c r="S54" s="267"/>
      <c r="T54" s="87"/>
      <c r="U54" s="267"/>
      <c r="V54" s="87"/>
      <c r="W54" s="267"/>
      <c r="X54" s="87"/>
      <c r="Y54" s="267"/>
      <c r="Z54" s="87"/>
      <c r="AA54" s="803"/>
      <c r="AC54" s="615"/>
      <c r="AD54" s="615"/>
      <c r="AE54" s="615"/>
      <c r="AF54" s="621"/>
      <c r="AG54" s="622"/>
      <c r="AH54" s="622"/>
      <c r="AI54" s="621"/>
      <c r="AJ54" s="615"/>
      <c r="AK54" s="615"/>
      <c r="AL54" s="615"/>
      <c r="AM54" s="615"/>
      <c r="AN54" s="615"/>
      <c r="AO54" s="615"/>
      <c r="AP54" s="615"/>
      <c r="AQ54" s="615"/>
      <c r="AR54" s="615"/>
      <c r="AS54" s="615"/>
    </row>
    <row r="55" spans="1:45" ht="20.25" customHeight="1" hidden="1" thickBot="1">
      <c r="A55" s="67"/>
      <c r="B55" s="1082"/>
      <c r="C55" s="1083"/>
      <c r="D55" s="1083"/>
      <c r="E55" s="1084"/>
      <c r="F55" s="1085"/>
      <c r="G55" s="1116"/>
      <c r="H55" s="324"/>
      <c r="I55" s="134"/>
      <c r="J55" s="134"/>
      <c r="K55" s="135"/>
      <c r="L55" s="135"/>
      <c r="M55" s="384"/>
      <c r="N55" s="142"/>
      <c r="O55" s="268"/>
      <c r="P55" s="143"/>
      <c r="Q55" s="260"/>
      <c r="R55" s="143"/>
      <c r="S55" s="268"/>
      <c r="T55" s="142"/>
      <c r="U55" s="268"/>
      <c r="V55" s="142"/>
      <c r="W55" s="268"/>
      <c r="X55" s="142"/>
      <c r="Y55" s="268"/>
      <c r="Z55" s="142"/>
      <c r="AA55" s="803"/>
      <c r="AC55" s="615"/>
      <c r="AD55" s="615"/>
      <c r="AE55" s="615"/>
      <c r="AF55" s="621"/>
      <c r="AG55" s="622"/>
      <c r="AH55" s="622"/>
      <c r="AI55" s="621"/>
      <c r="AJ55" s="615"/>
      <c r="AK55" s="615"/>
      <c r="AL55" s="615"/>
      <c r="AM55" s="615"/>
      <c r="AN55" s="615"/>
      <c r="AO55" s="615"/>
      <c r="AP55" s="615"/>
      <c r="AQ55" s="615"/>
      <c r="AR55" s="615"/>
      <c r="AS55" s="615"/>
    </row>
    <row r="56" spans="1:45" ht="20.25" customHeight="1" hidden="1" thickBot="1">
      <c r="A56" s="87"/>
      <c r="B56" s="1067"/>
      <c r="C56" s="1099"/>
      <c r="D56" s="1120"/>
      <c r="E56" s="1121"/>
      <c r="F56" s="1122"/>
      <c r="G56" s="1102"/>
      <c r="H56" s="512"/>
      <c r="I56" s="124"/>
      <c r="J56" s="124"/>
      <c r="K56" s="122"/>
      <c r="L56" s="122"/>
      <c r="M56" s="379"/>
      <c r="N56" s="77"/>
      <c r="O56" s="269"/>
      <c r="P56" s="126"/>
      <c r="Q56" s="258"/>
      <c r="R56" s="679"/>
      <c r="S56" s="266"/>
      <c r="T56" s="77"/>
      <c r="U56" s="269"/>
      <c r="V56" s="77"/>
      <c r="W56" s="269"/>
      <c r="X56" s="77"/>
      <c r="Y56" s="653"/>
      <c r="Z56" s="189"/>
      <c r="AA56" s="803">
        <v>2</v>
      </c>
      <c r="AC56" s="615"/>
      <c r="AD56" s="615"/>
      <c r="AE56" s="615"/>
      <c r="AF56" s="621"/>
      <c r="AG56" s="622"/>
      <c r="AH56" s="622"/>
      <c r="AI56" s="627"/>
      <c r="AJ56" s="49"/>
      <c r="AK56" s="49"/>
      <c r="AL56" s="627"/>
      <c r="AM56" s="615"/>
      <c r="AN56" s="615"/>
      <c r="AO56" s="615"/>
      <c r="AP56" s="615"/>
      <c r="AQ56" s="615"/>
      <c r="AR56" s="615"/>
      <c r="AS56" s="615"/>
    </row>
    <row r="57" spans="1:45" s="6" customFormat="1" ht="21" customHeight="1">
      <c r="A57" s="87" t="s">
        <v>142</v>
      </c>
      <c r="B57" s="1077" t="s">
        <v>42</v>
      </c>
      <c r="C57" s="1103"/>
      <c r="D57" s="1103"/>
      <c r="E57" s="1104"/>
      <c r="F57" s="1105"/>
      <c r="G57" s="1066">
        <v>12</v>
      </c>
      <c r="H57" s="109">
        <f t="shared" si="2"/>
        <v>360</v>
      </c>
      <c r="I57" s="62"/>
      <c r="J57" s="110"/>
      <c r="K57" s="106"/>
      <c r="L57" s="106"/>
      <c r="M57" s="382"/>
      <c r="N57" s="87"/>
      <c r="O57" s="273"/>
      <c r="P57" s="111"/>
      <c r="Q57" s="273"/>
      <c r="R57" s="113"/>
      <c r="S57" s="259"/>
      <c r="T57" s="113"/>
      <c r="U57" s="259"/>
      <c r="V57" s="113"/>
      <c r="W57" s="259"/>
      <c r="X57" s="113"/>
      <c r="Y57" s="259"/>
      <c r="Z57" s="113"/>
      <c r="AA57" s="805"/>
      <c r="AC57" s="615"/>
      <c r="AD57" s="621"/>
      <c r="AE57" s="621"/>
      <c r="AF57" s="621"/>
      <c r="AG57" s="621"/>
      <c r="AH57" s="621"/>
      <c r="AI57" s="622"/>
      <c r="AJ57" s="622"/>
      <c r="AK57" s="622"/>
      <c r="AL57" s="622"/>
      <c r="AM57" s="622"/>
      <c r="AN57" s="622"/>
      <c r="AO57" s="622"/>
      <c r="AP57" s="622"/>
      <c r="AQ57" s="622"/>
      <c r="AR57" s="622"/>
      <c r="AS57" s="622"/>
    </row>
    <row r="58" spans="1:45" s="6" customFormat="1" ht="16.5" customHeight="1" thickBot="1">
      <c r="A58" s="67"/>
      <c r="B58" s="1082" t="s">
        <v>48</v>
      </c>
      <c r="C58" s="1123"/>
      <c r="D58" s="1123"/>
      <c r="E58" s="1124"/>
      <c r="F58" s="1125"/>
      <c r="G58" s="1126">
        <v>5</v>
      </c>
      <c r="H58" s="324">
        <f t="shared" si="2"/>
        <v>150</v>
      </c>
      <c r="I58" s="192"/>
      <c r="J58" s="193"/>
      <c r="K58" s="194"/>
      <c r="L58" s="194"/>
      <c r="M58" s="389"/>
      <c r="N58" s="195"/>
      <c r="O58" s="295"/>
      <c r="P58" s="195"/>
      <c r="Q58" s="289"/>
      <c r="R58" s="120"/>
      <c r="S58" s="260"/>
      <c r="T58" s="144"/>
      <c r="U58" s="260"/>
      <c r="V58" s="144"/>
      <c r="W58" s="260"/>
      <c r="X58" s="144"/>
      <c r="Y58" s="260"/>
      <c r="Z58" s="144"/>
      <c r="AA58" s="805"/>
      <c r="AC58" s="633"/>
      <c r="AD58" s="633"/>
      <c r="AE58" s="633"/>
      <c r="AF58" s="633"/>
      <c r="AG58" s="626"/>
      <c r="AH58" s="626"/>
      <c r="AI58" s="626"/>
      <c r="AJ58" s="622"/>
      <c r="AK58" s="622"/>
      <c r="AL58" s="622"/>
      <c r="AM58" s="622"/>
      <c r="AN58" s="622"/>
      <c r="AO58" s="622"/>
      <c r="AP58" s="622"/>
      <c r="AQ58" s="622"/>
      <c r="AR58" s="622"/>
      <c r="AS58" s="622"/>
    </row>
    <row r="59" spans="1:45" s="6" customFormat="1" ht="26.25" customHeight="1" thickBot="1">
      <c r="A59" s="87" t="s">
        <v>143</v>
      </c>
      <c r="B59" s="1067" t="s">
        <v>65</v>
      </c>
      <c r="C59" s="1127"/>
      <c r="D59" s="1127"/>
      <c r="E59" s="1128"/>
      <c r="F59" s="1129"/>
      <c r="G59" s="1112">
        <v>7</v>
      </c>
      <c r="H59" s="512">
        <f t="shared" si="2"/>
        <v>210</v>
      </c>
      <c r="I59" s="75">
        <f>SUM(J59:L59)</f>
        <v>32</v>
      </c>
      <c r="J59" s="198">
        <v>16</v>
      </c>
      <c r="K59" s="199">
        <v>12</v>
      </c>
      <c r="L59" s="199">
        <v>4</v>
      </c>
      <c r="M59" s="381">
        <f>H59-I59</f>
        <v>178</v>
      </c>
      <c r="N59" s="127"/>
      <c r="O59" s="266"/>
      <c r="P59" s="96"/>
      <c r="Q59" s="596"/>
      <c r="R59" s="125"/>
      <c r="S59" s="258"/>
      <c r="T59" s="130"/>
      <c r="U59" s="258"/>
      <c r="V59" s="130"/>
      <c r="W59" s="258"/>
      <c r="X59" s="130"/>
      <c r="Y59" s="258"/>
      <c r="Z59" s="131"/>
      <c r="AA59" s="807">
        <v>1</v>
      </c>
      <c r="AC59" s="627"/>
      <c r="AD59" s="627"/>
      <c r="AE59" s="627"/>
      <c r="AF59" s="634"/>
      <c r="AG59" s="626"/>
      <c r="AH59" s="626"/>
      <c r="AI59" s="626"/>
      <c r="AJ59" s="622"/>
      <c r="AK59" s="622"/>
      <c r="AL59" s="622"/>
      <c r="AM59" s="622"/>
      <c r="AN59" s="622"/>
      <c r="AO59" s="622"/>
      <c r="AP59" s="622"/>
      <c r="AQ59" s="622"/>
      <c r="AR59" s="622"/>
      <c r="AS59" s="622"/>
    </row>
    <row r="60" spans="1:45" s="6" customFormat="1" ht="26.25" customHeight="1" thickBot="1">
      <c r="A60" s="71"/>
      <c r="B60" s="1067" t="s">
        <v>65</v>
      </c>
      <c r="C60" s="1130"/>
      <c r="D60" s="1131">
        <v>1</v>
      </c>
      <c r="E60" s="1132"/>
      <c r="F60" s="1133"/>
      <c r="G60" s="1134">
        <v>3.5</v>
      </c>
      <c r="H60" s="1139">
        <f t="shared" si="2"/>
        <v>105</v>
      </c>
      <c r="I60" s="1140">
        <v>16</v>
      </c>
      <c r="J60" s="1141" t="s">
        <v>275</v>
      </c>
      <c r="K60" s="1141" t="s">
        <v>276</v>
      </c>
      <c r="L60" s="1142" t="s">
        <v>279</v>
      </c>
      <c r="M60" s="381">
        <f>H60-I60</f>
        <v>89</v>
      </c>
      <c r="N60" s="1147">
        <v>14</v>
      </c>
      <c r="O60" s="266">
        <v>2</v>
      </c>
      <c r="P60" s="1149"/>
      <c r="Q60" s="596"/>
      <c r="R60" s="125"/>
      <c r="S60" s="258"/>
      <c r="T60" s="130"/>
      <c r="U60" s="258"/>
      <c r="V60" s="130"/>
      <c r="W60" s="258"/>
      <c r="X60" s="130"/>
      <c r="Y60" s="258"/>
      <c r="Z60" s="131"/>
      <c r="AA60" s="808"/>
      <c r="AC60" s="627"/>
      <c r="AD60" s="627"/>
      <c r="AE60" s="627"/>
      <c r="AF60" s="634"/>
      <c r="AG60" s="626"/>
      <c r="AH60" s="626">
        <v>1</v>
      </c>
      <c r="AI60" s="626"/>
      <c r="AJ60" s="622"/>
      <c r="AK60" s="622"/>
      <c r="AL60" s="622"/>
      <c r="AM60" s="622"/>
      <c r="AN60" s="622"/>
      <c r="AO60" s="622"/>
      <c r="AP60" s="622"/>
      <c r="AQ60" s="622"/>
      <c r="AR60" s="622"/>
      <c r="AS60" s="622"/>
    </row>
    <row r="61" spans="1:45" s="6" customFormat="1" ht="26.25" customHeight="1" thickBot="1">
      <c r="A61" s="71"/>
      <c r="B61" s="1067" t="s">
        <v>65</v>
      </c>
      <c r="C61" s="1135">
        <v>2</v>
      </c>
      <c r="D61" s="1136"/>
      <c r="E61" s="1137"/>
      <c r="F61" s="1133"/>
      <c r="G61" s="1138">
        <v>3.5</v>
      </c>
      <c r="H61" s="1143">
        <f t="shared" si="2"/>
        <v>105</v>
      </c>
      <c r="I61" s="1144">
        <v>16</v>
      </c>
      <c r="J61" s="1145" t="s">
        <v>275</v>
      </c>
      <c r="K61" s="1145" t="s">
        <v>276</v>
      </c>
      <c r="L61" s="1146" t="s">
        <v>279</v>
      </c>
      <c r="M61" s="381">
        <f>H61-I61</f>
        <v>89</v>
      </c>
      <c r="N61" s="1148"/>
      <c r="O61" s="266"/>
      <c r="P61" s="1150">
        <v>14</v>
      </c>
      <c r="Q61" s="596">
        <v>2</v>
      </c>
      <c r="R61" s="125"/>
      <c r="S61" s="258"/>
      <c r="T61" s="130"/>
      <c r="U61" s="258"/>
      <c r="V61" s="130"/>
      <c r="W61" s="258"/>
      <c r="X61" s="130"/>
      <c r="Y61" s="258"/>
      <c r="Z61" s="131"/>
      <c r="AA61" s="808"/>
      <c r="AC61" s="627"/>
      <c r="AD61" s="627"/>
      <c r="AE61" s="627"/>
      <c r="AF61" s="634"/>
      <c r="AG61" s="626"/>
      <c r="AH61" s="626">
        <v>1</v>
      </c>
      <c r="AI61" s="626"/>
      <c r="AJ61" s="622"/>
      <c r="AK61" s="622"/>
      <c r="AL61" s="622"/>
      <c r="AM61" s="622"/>
      <c r="AN61" s="622"/>
      <c r="AO61" s="622"/>
      <c r="AP61" s="622"/>
      <c r="AQ61" s="622"/>
      <c r="AR61" s="622"/>
      <c r="AS61" s="622"/>
    </row>
    <row r="62" spans="1:45" s="6" customFormat="1" ht="33" customHeight="1" thickBot="1">
      <c r="A62" s="71" t="s">
        <v>144</v>
      </c>
      <c r="B62" s="531" t="s">
        <v>263</v>
      </c>
      <c r="C62" s="532"/>
      <c r="D62" s="683">
        <v>3</v>
      </c>
      <c r="E62" s="533"/>
      <c r="F62" s="821"/>
      <c r="G62" s="966">
        <v>3.5</v>
      </c>
      <c r="H62" s="535">
        <f>G62*30</f>
        <v>105</v>
      </c>
      <c r="I62" s="124">
        <f>SUM(J62:L62)</f>
        <v>6</v>
      </c>
      <c r="J62" s="124">
        <v>4</v>
      </c>
      <c r="K62" s="122"/>
      <c r="L62" s="122">
        <v>2</v>
      </c>
      <c r="M62" s="379">
        <f>H62-I62</f>
        <v>99</v>
      </c>
      <c r="N62" s="179"/>
      <c r="O62" s="271"/>
      <c r="P62" s="180"/>
      <c r="Q62" s="595"/>
      <c r="R62" s="679">
        <v>4</v>
      </c>
      <c r="S62" s="266">
        <v>2</v>
      </c>
      <c r="T62" s="130"/>
      <c r="U62" s="258"/>
      <c r="V62" s="130"/>
      <c r="W62" s="258"/>
      <c r="X62" s="130"/>
      <c r="Y62" s="258"/>
      <c r="Z62" s="131"/>
      <c r="AA62" s="805">
        <v>2</v>
      </c>
      <c r="AC62" s="626"/>
      <c r="AD62" s="635"/>
      <c r="AE62" s="635"/>
      <c r="AF62" s="635"/>
      <c r="AG62" s="635"/>
      <c r="AH62" s="635">
        <v>2</v>
      </c>
      <c r="AI62" s="621"/>
      <c r="AJ62" s="622"/>
      <c r="AK62" s="622"/>
      <c r="AL62" s="622"/>
      <c r="AM62" s="622"/>
      <c r="AN62" s="622"/>
      <c r="AO62" s="622"/>
      <c r="AP62" s="622"/>
      <c r="AQ62" s="622"/>
      <c r="AR62" s="622"/>
      <c r="AS62" s="622"/>
    </row>
    <row r="63" spans="1:34" ht="19.5" thickBot="1">
      <c r="A63" s="2039" t="s">
        <v>66</v>
      </c>
      <c r="B63" s="2040"/>
      <c r="C63" s="335"/>
      <c r="D63" s="336"/>
      <c r="E63" s="337"/>
      <c r="F63" s="338"/>
      <c r="G63" s="311">
        <f>G24+G29+G32+G33+G36+G41+G47+G51+G57+G62</f>
        <v>63.5</v>
      </c>
      <c r="H63" s="311">
        <f>H24+H29+H32+H33+H36+H41+H47+H51+H57+H62</f>
        <v>1905</v>
      </c>
      <c r="I63" s="231"/>
      <c r="J63" s="231"/>
      <c r="K63" s="231"/>
      <c r="L63" s="231"/>
      <c r="M63" s="390"/>
      <c r="N63" s="179"/>
      <c r="O63" s="271"/>
      <c r="P63" s="180"/>
      <c r="Q63" s="595"/>
      <c r="R63" s="179"/>
      <c r="S63" s="271"/>
      <c r="T63" s="179"/>
      <c r="U63" s="271"/>
      <c r="V63" s="179"/>
      <c r="W63" s="271"/>
      <c r="X63" s="179"/>
      <c r="Y63" s="271"/>
      <c r="Z63" s="201"/>
      <c r="AA63" s="803">
        <f>30*G63</f>
        <v>1905</v>
      </c>
      <c r="AF63" s="4"/>
      <c r="AG63" s="4"/>
      <c r="AH63" s="4"/>
    </row>
    <row r="64" spans="1:34" ht="19.5" thickBot="1">
      <c r="A64" s="2039" t="s">
        <v>54</v>
      </c>
      <c r="B64" s="2040"/>
      <c r="C64" s="73"/>
      <c r="D64" s="73"/>
      <c r="E64" s="236"/>
      <c r="F64" s="73"/>
      <c r="G64" s="239">
        <f>G25+G27+G30+G32+G34+G37+G42+G48+G52+G58</f>
        <v>26</v>
      </c>
      <c r="H64" s="239">
        <f>H25+H27+H30+H32+H34+H37+H42+H48+H52+H58</f>
        <v>780</v>
      </c>
      <c r="I64" s="179"/>
      <c r="J64" s="179"/>
      <c r="K64" s="179"/>
      <c r="L64" s="179"/>
      <c r="M64" s="391"/>
      <c r="N64" s="179"/>
      <c r="O64" s="271"/>
      <c r="P64" s="180"/>
      <c r="Q64" s="595"/>
      <c r="R64" s="179"/>
      <c r="S64" s="271"/>
      <c r="T64" s="179"/>
      <c r="U64" s="271"/>
      <c r="V64" s="179"/>
      <c r="W64" s="271"/>
      <c r="X64" s="179"/>
      <c r="Y64" s="271"/>
      <c r="Z64" s="201"/>
      <c r="AA64" s="803">
        <f>30*G64</f>
        <v>780</v>
      </c>
      <c r="AF64" s="4"/>
      <c r="AG64" s="4"/>
      <c r="AH64" s="4"/>
    </row>
    <row r="65" spans="1:50" s="32" customFormat="1" ht="31.5" customHeight="1" thickBot="1">
      <c r="A65" s="2061" t="s">
        <v>55</v>
      </c>
      <c r="B65" s="2062"/>
      <c r="C65" s="370"/>
      <c r="D65" s="370"/>
      <c r="E65" s="536"/>
      <c r="F65" s="370"/>
      <c r="G65" s="567">
        <f>G28+G31+G35+G38+G43+G49+G53+G59+G62</f>
        <v>37.5</v>
      </c>
      <c r="H65" s="567">
        <f>H28+H31+H35+H38+H43+H49+H53+H59+H62</f>
        <v>1125</v>
      </c>
      <c r="I65" s="567">
        <f>I28+I31+I35+I38+I43+I49+I53+I59+I62</f>
        <v>114</v>
      </c>
      <c r="J65" s="370" t="s">
        <v>328</v>
      </c>
      <c r="K65" s="967" t="s">
        <v>329</v>
      </c>
      <c r="L65" s="370" t="s">
        <v>330</v>
      </c>
      <c r="M65" s="567">
        <f>M28+M31+M35+M38+M43+M49+M53+M59+M62</f>
        <v>1011</v>
      </c>
      <c r="N65" s="967">
        <f>SUM(N24:N64)</f>
        <v>26</v>
      </c>
      <c r="O65" s="967">
        <f aca="true" t="shared" si="3" ref="O65:Z65">SUM(O24:O64)</f>
        <v>6</v>
      </c>
      <c r="P65" s="967">
        <f t="shared" si="3"/>
        <v>44</v>
      </c>
      <c r="Q65" s="967">
        <f t="shared" si="3"/>
        <v>8</v>
      </c>
      <c r="R65" s="967">
        <f t="shared" si="3"/>
        <v>12</v>
      </c>
      <c r="S65" s="967">
        <f t="shared" si="3"/>
        <v>2</v>
      </c>
      <c r="T65" s="967">
        <f t="shared" si="3"/>
        <v>8</v>
      </c>
      <c r="U65" s="967">
        <f t="shared" si="3"/>
        <v>0</v>
      </c>
      <c r="V65" s="967">
        <f t="shared" si="3"/>
        <v>4</v>
      </c>
      <c r="W65" s="967">
        <f t="shared" si="3"/>
        <v>0</v>
      </c>
      <c r="X65" s="967">
        <f t="shared" si="3"/>
        <v>4</v>
      </c>
      <c r="Y65" s="967">
        <f t="shared" si="3"/>
        <v>0</v>
      </c>
      <c r="Z65" s="967">
        <f t="shared" si="3"/>
        <v>0</v>
      </c>
      <c r="AA65" s="803">
        <f>30*G65</f>
        <v>1125</v>
      </c>
      <c r="AB65" s="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8"/>
      <c r="AU65" s="8"/>
      <c r="AV65" s="8"/>
      <c r="AW65" s="8"/>
      <c r="AX65" s="8"/>
    </row>
    <row r="66" spans="1:50" s="29" customFormat="1" ht="26.25" customHeight="1" thickBot="1">
      <c r="A66" s="2107" t="s">
        <v>67</v>
      </c>
      <c r="B66" s="2108"/>
      <c r="C66" s="2108"/>
      <c r="D66" s="2108"/>
      <c r="E66" s="2108"/>
      <c r="F66" s="2108"/>
      <c r="G66" s="2108"/>
      <c r="H66" s="2108"/>
      <c r="I66" s="2108"/>
      <c r="J66" s="2108"/>
      <c r="K66" s="2108"/>
      <c r="L66" s="2108"/>
      <c r="M66" s="2108"/>
      <c r="N66" s="2108"/>
      <c r="O66" s="2108"/>
      <c r="P66" s="2108"/>
      <c r="Q66" s="2108"/>
      <c r="R66" s="2108"/>
      <c r="S66" s="2108"/>
      <c r="T66" s="2108"/>
      <c r="U66" s="2108"/>
      <c r="V66" s="2108"/>
      <c r="W66" s="2108"/>
      <c r="X66" s="2108"/>
      <c r="Y66" s="2108"/>
      <c r="Z66" s="2109"/>
      <c r="AA66" s="809"/>
      <c r="AB66" s="30"/>
      <c r="AC66" s="30"/>
      <c r="AD66" s="30"/>
      <c r="AE66" s="636"/>
      <c r="AF66" s="636"/>
      <c r="AG66" s="636"/>
      <c r="AH66" s="636"/>
      <c r="AI66" s="636"/>
      <c r="AJ66" s="636"/>
      <c r="AK66" s="636"/>
      <c r="AL66" s="636"/>
      <c r="AM66" s="636"/>
      <c r="AN66" s="636"/>
      <c r="AO66" s="636"/>
      <c r="AP66" s="636"/>
      <c r="AQ66" s="636"/>
      <c r="AR66" s="636"/>
      <c r="AS66" s="636"/>
      <c r="AT66" s="636"/>
      <c r="AU66" s="636"/>
      <c r="AV66" s="636"/>
      <c r="AW66" s="636"/>
      <c r="AX66" s="636"/>
    </row>
    <row r="67" spans="1:50" s="29" customFormat="1" ht="19.5" customHeight="1" thickBot="1">
      <c r="A67" s="2107" t="s">
        <v>68</v>
      </c>
      <c r="B67" s="2108"/>
      <c r="C67" s="2108"/>
      <c r="D67" s="2108"/>
      <c r="E67" s="2108"/>
      <c r="F67" s="2108"/>
      <c r="G67" s="2108"/>
      <c r="H67" s="2108"/>
      <c r="I67" s="2108"/>
      <c r="J67" s="2108"/>
      <c r="K67" s="2108"/>
      <c r="L67" s="2108"/>
      <c r="M67" s="2108"/>
      <c r="N67" s="2108"/>
      <c r="O67" s="2108"/>
      <c r="P67" s="2108"/>
      <c r="Q67" s="2108"/>
      <c r="R67" s="2108"/>
      <c r="S67" s="2108"/>
      <c r="T67" s="2108"/>
      <c r="U67" s="2108"/>
      <c r="V67" s="2108"/>
      <c r="W67" s="2108"/>
      <c r="X67" s="2108"/>
      <c r="Y67" s="2108"/>
      <c r="Z67" s="2109"/>
      <c r="AA67" s="809"/>
      <c r="AB67" s="30"/>
      <c r="AC67" s="30"/>
      <c r="AD67" s="30"/>
      <c r="AE67" s="636"/>
      <c r="AF67" s="636"/>
      <c r="AG67" s="636"/>
      <c r="AH67" s="636"/>
      <c r="AI67" s="636"/>
      <c r="AJ67" s="636"/>
      <c r="AK67" s="636"/>
      <c r="AL67" s="636"/>
      <c r="AM67" s="636"/>
      <c r="AN67" s="636"/>
      <c r="AO67" s="636"/>
      <c r="AP67" s="636"/>
      <c r="AQ67" s="636"/>
      <c r="AR67" s="636"/>
      <c r="AS67" s="636"/>
      <c r="AT67" s="636"/>
      <c r="AU67" s="636"/>
      <c r="AV67" s="636"/>
      <c r="AW67" s="636"/>
      <c r="AX67" s="636"/>
    </row>
    <row r="68" spans="1:45" s="6" customFormat="1" ht="36.75" customHeight="1">
      <c r="A68" s="87" t="s">
        <v>145</v>
      </c>
      <c r="B68" s="204" t="s">
        <v>106</v>
      </c>
      <c r="C68" s="62"/>
      <c r="D68" s="63"/>
      <c r="E68" s="205"/>
      <c r="F68" s="209"/>
      <c r="G68" s="931">
        <v>5</v>
      </c>
      <c r="H68" s="64">
        <f>G68*30</f>
        <v>150</v>
      </c>
      <c r="I68" s="62"/>
      <c r="J68" s="62"/>
      <c r="K68" s="62"/>
      <c r="L68" s="62"/>
      <c r="M68" s="382"/>
      <c r="N68" s="87"/>
      <c r="O68" s="273"/>
      <c r="P68" s="111"/>
      <c r="Q68" s="273"/>
      <c r="R68" s="113"/>
      <c r="S68" s="259"/>
      <c r="T68" s="113"/>
      <c r="U68" s="259"/>
      <c r="V68" s="113"/>
      <c r="W68" s="259"/>
      <c r="X68" s="113"/>
      <c r="Y68" s="259"/>
      <c r="Z68" s="113"/>
      <c r="AA68" s="805"/>
      <c r="AC68" s="615"/>
      <c r="AD68" s="621"/>
      <c r="AE68" s="621"/>
      <c r="AF68" s="621"/>
      <c r="AG68" s="621"/>
      <c r="AH68" s="621"/>
      <c r="AI68" s="1064" t="s">
        <v>299</v>
      </c>
      <c r="AJ68" s="1065">
        <f>SUMIF(AH$68:AH$122,1,G$68:G$122)</f>
        <v>23</v>
      </c>
      <c r="AK68" s="622"/>
      <c r="AL68" s="622"/>
      <c r="AM68" s="622"/>
      <c r="AN68" s="622"/>
      <c r="AO68" s="622"/>
      <c r="AP68" s="622"/>
      <c r="AQ68" s="622"/>
      <c r="AR68" s="622"/>
      <c r="AS68" s="622"/>
    </row>
    <row r="69" spans="1:45" s="6" customFormat="1" ht="19.5" customHeight="1" thickBot="1">
      <c r="A69" s="69"/>
      <c r="B69" s="68" t="s">
        <v>48</v>
      </c>
      <c r="C69" s="136"/>
      <c r="D69" s="206"/>
      <c r="E69" s="207"/>
      <c r="F69" s="342"/>
      <c r="G69" s="968">
        <v>1</v>
      </c>
      <c r="H69" s="340">
        <f aca="true" t="shared" si="4" ref="H69:H89">G69*30</f>
        <v>30</v>
      </c>
      <c r="I69" s="136"/>
      <c r="J69" s="136"/>
      <c r="K69" s="136"/>
      <c r="L69" s="136"/>
      <c r="M69" s="385"/>
      <c r="N69" s="142"/>
      <c r="O69" s="274"/>
      <c r="P69" s="143"/>
      <c r="Q69" s="274"/>
      <c r="R69" s="144"/>
      <c r="S69" s="260"/>
      <c r="T69" s="144"/>
      <c r="U69" s="260"/>
      <c r="V69" s="144"/>
      <c r="W69" s="260"/>
      <c r="X69" s="144"/>
      <c r="Y69" s="260"/>
      <c r="Z69" s="144"/>
      <c r="AA69" s="805"/>
      <c r="AC69" s="615"/>
      <c r="AD69" s="621"/>
      <c r="AE69" s="621"/>
      <c r="AF69" s="621"/>
      <c r="AG69" s="621"/>
      <c r="AH69" s="621"/>
      <c r="AI69" s="1064" t="s">
        <v>300</v>
      </c>
      <c r="AJ69" s="1065">
        <f>SUMIF(AH$68:AH$122,2,G$68:G$122)</f>
        <v>30</v>
      </c>
      <c r="AK69" s="622"/>
      <c r="AL69" s="622"/>
      <c r="AM69" s="622"/>
      <c r="AN69" s="622"/>
      <c r="AO69" s="622"/>
      <c r="AP69" s="622"/>
      <c r="AQ69" s="622"/>
      <c r="AR69" s="622"/>
      <c r="AS69" s="622"/>
    </row>
    <row r="70" spans="1:45" s="6" customFormat="1" ht="27" customHeight="1" thickBot="1">
      <c r="A70" s="66" t="s">
        <v>146</v>
      </c>
      <c r="B70" s="94" t="s">
        <v>58</v>
      </c>
      <c r="C70" s="772">
        <v>4</v>
      </c>
      <c r="D70" s="969"/>
      <c r="E70" s="970"/>
      <c r="F70" s="971"/>
      <c r="G70" s="972">
        <v>4</v>
      </c>
      <c r="H70" s="339">
        <f t="shared" si="4"/>
        <v>120</v>
      </c>
      <c r="I70" s="124">
        <v>6</v>
      </c>
      <c r="J70" s="124" t="s">
        <v>278</v>
      </c>
      <c r="K70" s="122" t="s">
        <v>279</v>
      </c>
      <c r="L70" s="73"/>
      <c r="M70" s="379">
        <f>H70-I70</f>
        <v>114</v>
      </c>
      <c r="N70" s="77"/>
      <c r="O70" s="275"/>
      <c r="P70" s="126"/>
      <c r="Q70" s="275"/>
      <c r="R70" s="130"/>
      <c r="S70" s="258"/>
      <c r="T70" s="679">
        <v>4</v>
      </c>
      <c r="U70" s="266">
        <v>2</v>
      </c>
      <c r="V70" s="130"/>
      <c r="W70" s="258"/>
      <c r="X70" s="130"/>
      <c r="Y70" s="650"/>
      <c r="Z70" s="131"/>
      <c r="AA70" s="805">
        <v>2</v>
      </c>
      <c r="AC70" s="615"/>
      <c r="AD70" s="621"/>
      <c r="AE70" s="621"/>
      <c r="AF70" s="621"/>
      <c r="AG70" s="621"/>
      <c r="AH70" s="621" t="s">
        <v>325</v>
      </c>
      <c r="AI70" s="1064" t="s">
        <v>301</v>
      </c>
      <c r="AJ70" s="1065">
        <f>SUMIF(AH$68:AH$122,3,G$68:G$122)</f>
        <v>27.5</v>
      </c>
      <c r="AK70" s="622"/>
      <c r="AL70" s="622"/>
      <c r="AM70" s="548"/>
      <c r="AN70" s="548"/>
      <c r="AO70" s="622"/>
      <c r="AP70" s="622"/>
      <c r="AQ70" s="622"/>
      <c r="AR70" s="622"/>
      <c r="AS70" s="622"/>
    </row>
    <row r="71" spans="1:45" s="6" customFormat="1" ht="36.75" customHeight="1" thickBot="1">
      <c r="A71" s="1151" t="s">
        <v>147</v>
      </c>
      <c r="B71" s="1098" t="s">
        <v>308</v>
      </c>
      <c r="C71" s="1152"/>
      <c r="D71" s="1092"/>
      <c r="E71" s="1153"/>
      <c r="F71" s="1153"/>
      <c r="G71" s="1154">
        <v>8</v>
      </c>
      <c r="H71" s="1155">
        <f t="shared" si="4"/>
        <v>240</v>
      </c>
      <c r="I71" s="1156"/>
      <c r="J71" s="1156"/>
      <c r="K71" s="1111"/>
      <c r="L71" s="1157"/>
      <c r="M71" s="379"/>
      <c r="N71" s="77"/>
      <c r="O71" s="275"/>
      <c r="P71" s="126"/>
      <c r="Q71" s="275"/>
      <c r="R71" s="130"/>
      <c r="S71" s="258"/>
      <c r="T71" s="679"/>
      <c r="U71" s="266"/>
      <c r="V71" s="130"/>
      <c r="W71" s="258"/>
      <c r="X71" s="130"/>
      <c r="Y71" s="650"/>
      <c r="Z71" s="131"/>
      <c r="AA71" s="805"/>
      <c r="AC71" s="615"/>
      <c r="AD71" s="621"/>
      <c r="AE71" s="621"/>
      <c r="AF71" s="621"/>
      <c r="AG71" s="621"/>
      <c r="AH71" s="621"/>
      <c r="AI71" s="1064"/>
      <c r="AJ71" s="1065">
        <f>SUM(AJ68:AJ70)</f>
        <v>80.5</v>
      </c>
      <c r="AK71" s="622"/>
      <c r="AL71" s="622"/>
      <c r="AM71" s="548"/>
      <c r="AN71" s="548"/>
      <c r="AO71" s="622"/>
      <c r="AP71" s="622"/>
      <c r="AQ71" s="622"/>
      <c r="AR71" s="622"/>
      <c r="AS71" s="622"/>
    </row>
    <row r="72" spans="1:45" s="6" customFormat="1" ht="27" customHeight="1" thickBot="1">
      <c r="A72" s="1151"/>
      <c r="B72" s="1082" t="s">
        <v>48</v>
      </c>
      <c r="C72" s="1152"/>
      <c r="D72" s="1092"/>
      <c r="E72" s="1153"/>
      <c r="F72" s="1153"/>
      <c r="G72" s="1154">
        <v>2</v>
      </c>
      <c r="H72" s="1155">
        <f t="shared" si="4"/>
        <v>60</v>
      </c>
      <c r="I72" s="1156"/>
      <c r="J72" s="1156"/>
      <c r="K72" s="1111"/>
      <c r="L72" s="1157"/>
      <c r="M72" s="379"/>
      <c r="N72" s="77"/>
      <c r="O72" s="275"/>
      <c r="P72" s="126"/>
      <c r="Q72" s="275"/>
      <c r="R72" s="130"/>
      <c r="S72" s="258"/>
      <c r="T72" s="679"/>
      <c r="U72" s="266"/>
      <c r="V72" s="130"/>
      <c r="W72" s="258"/>
      <c r="X72" s="130"/>
      <c r="Y72" s="650"/>
      <c r="Z72" s="131"/>
      <c r="AA72" s="805"/>
      <c r="AC72" s="615"/>
      <c r="AD72" s="621"/>
      <c r="AE72" s="621"/>
      <c r="AF72" s="621"/>
      <c r="AG72" s="621"/>
      <c r="AH72" s="621"/>
      <c r="AI72" s="622"/>
      <c r="AJ72" s="621"/>
      <c r="AK72" s="622"/>
      <c r="AL72" s="622"/>
      <c r="AM72" s="548"/>
      <c r="AN72" s="548"/>
      <c r="AO72" s="622"/>
      <c r="AP72" s="622"/>
      <c r="AQ72" s="622"/>
      <c r="AR72" s="622"/>
      <c r="AS72" s="622"/>
    </row>
    <row r="73" spans="1:45" s="906" customFormat="1" ht="30.75" customHeight="1" thickBot="1">
      <c r="A73" s="1151" t="s">
        <v>309</v>
      </c>
      <c r="B73" s="1067" t="s">
        <v>58</v>
      </c>
      <c r="C73" s="1158">
        <v>1</v>
      </c>
      <c r="D73" s="1159"/>
      <c r="E73" s="1160"/>
      <c r="F73" s="1161"/>
      <c r="G73" s="1162">
        <v>6</v>
      </c>
      <c r="H73" s="1155">
        <f t="shared" si="4"/>
        <v>180</v>
      </c>
      <c r="I73" s="1156">
        <v>8</v>
      </c>
      <c r="J73" s="1156" t="s">
        <v>276</v>
      </c>
      <c r="K73" s="1111" t="s">
        <v>277</v>
      </c>
      <c r="L73" s="1111"/>
      <c r="M73" s="379">
        <f>H73-I73</f>
        <v>172</v>
      </c>
      <c r="N73" s="77">
        <v>8</v>
      </c>
      <c r="O73" s="275">
        <v>0</v>
      </c>
      <c r="P73" s="126"/>
      <c r="Q73" s="275"/>
      <c r="R73" s="130"/>
      <c r="S73" s="258"/>
      <c r="T73" s="679"/>
      <c r="U73" s="266"/>
      <c r="V73" s="130"/>
      <c r="W73" s="258"/>
      <c r="X73" s="130"/>
      <c r="Y73" s="650"/>
      <c r="Z73" s="131"/>
      <c r="AA73" s="905">
        <v>1</v>
      </c>
      <c r="AC73" s="907"/>
      <c r="AD73" s="908"/>
      <c r="AE73" s="908"/>
      <c r="AF73" s="908"/>
      <c r="AG73" s="908"/>
      <c r="AH73" s="908" t="s">
        <v>324</v>
      </c>
      <c r="AI73" s="909"/>
      <c r="AJ73" s="909"/>
      <c r="AK73" s="909"/>
      <c r="AL73" s="909"/>
      <c r="AM73" s="909"/>
      <c r="AN73" s="909"/>
      <c r="AO73" s="909"/>
      <c r="AP73" s="909"/>
      <c r="AQ73" s="909"/>
      <c r="AR73" s="909"/>
      <c r="AS73" s="909"/>
    </row>
    <row r="74" spans="1:45" s="6" customFormat="1" ht="30" customHeight="1">
      <c r="A74" s="66" t="s">
        <v>148</v>
      </c>
      <c r="B74" s="105" t="s">
        <v>81</v>
      </c>
      <c r="C74" s="106"/>
      <c r="D74" s="107"/>
      <c r="E74" s="108"/>
      <c r="F74" s="331"/>
      <c r="G74" s="931">
        <v>4</v>
      </c>
      <c r="H74" s="64">
        <f t="shared" si="4"/>
        <v>120</v>
      </c>
      <c r="I74" s="110"/>
      <c r="J74" s="110"/>
      <c r="K74" s="106"/>
      <c r="L74" s="106"/>
      <c r="M74" s="382"/>
      <c r="N74" s="87"/>
      <c r="O74" s="273"/>
      <c r="P74" s="111"/>
      <c r="Q74" s="273"/>
      <c r="R74" s="113"/>
      <c r="S74" s="273"/>
      <c r="T74" s="113"/>
      <c r="U74" s="259"/>
      <c r="V74" s="113"/>
      <c r="W74" s="259"/>
      <c r="X74" s="113"/>
      <c r="Y74" s="259"/>
      <c r="Z74" s="113"/>
      <c r="AA74" s="805"/>
      <c r="AC74" s="615"/>
      <c r="AD74" s="621"/>
      <c r="AE74" s="621"/>
      <c r="AF74" s="621"/>
      <c r="AG74" s="621"/>
      <c r="AH74" s="621"/>
      <c r="AI74" s="622"/>
      <c r="AJ74" s="622"/>
      <c r="AK74" s="621"/>
      <c r="AL74" s="621"/>
      <c r="AM74" s="622"/>
      <c r="AN74" s="622"/>
      <c r="AO74" s="622"/>
      <c r="AP74" s="622"/>
      <c r="AQ74" s="622"/>
      <c r="AR74" s="622"/>
      <c r="AS74" s="622"/>
    </row>
    <row r="75" spans="1:45" s="6" customFormat="1" ht="21.75" customHeight="1" thickBot="1">
      <c r="A75" s="104"/>
      <c r="B75" s="68" t="s">
        <v>48</v>
      </c>
      <c r="C75" s="135"/>
      <c r="D75" s="133"/>
      <c r="E75" s="186"/>
      <c r="F75" s="330"/>
      <c r="G75" s="981">
        <v>1</v>
      </c>
      <c r="H75" s="340">
        <f t="shared" si="4"/>
        <v>30</v>
      </c>
      <c r="I75" s="134"/>
      <c r="J75" s="134"/>
      <c r="K75" s="135"/>
      <c r="L75" s="135"/>
      <c r="M75" s="384"/>
      <c r="N75" s="142"/>
      <c r="O75" s="274"/>
      <c r="P75" s="143"/>
      <c r="Q75" s="274"/>
      <c r="R75" s="144"/>
      <c r="S75" s="274"/>
      <c r="T75" s="144"/>
      <c r="U75" s="260"/>
      <c r="V75" s="144"/>
      <c r="W75" s="260"/>
      <c r="X75" s="144"/>
      <c r="Y75" s="260"/>
      <c r="Z75" s="144"/>
      <c r="AA75" s="805"/>
      <c r="AC75" s="615"/>
      <c r="AD75" s="621"/>
      <c r="AE75" s="621"/>
      <c r="AF75" s="621"/>
      <c r="AG75" s="621"/>
      <c r="AH75" s="621"/>
      <c r="AI75" s="622"/>
      <c r="AJ75" s="622"/>
      <c r="AK75" s="621"/>
      <c r="AL75" s="621"/>
      <c r="AM75" s="622"/>
      <c r="AN75" s="622"/>
      <c r="AO75" s="622"/>
      <c r="AP75" s="622"/>
      <c r="AQ75" s="622"/>
      <c r="AR75" s="622"/>
      <c r="AS75" s="622"/>
    </row>
    <row r="76" spans="1:45" s="6" customFormat="1" ht="25.5" customHeight="1" thickBot="1">
      <c r="A76" s="66" t="s">
        <v>149</v>
      </c>
      <c r="B76" s="94" t="s">
        <v>58</v>
      </c>
      <c r="C76" s="122"/>
      <c r="D76" s="122">
        <v>2</v>
      </c>
      <c r="E76" s="148"/>
      <c r="F76" s="147"/>
      <c r="G76" s="963">
        <v>3</v>
      </c>
      <c r="H76" s="339">
        <f>G76*30</f>
        <v>90</v>
      </c>
      <c r="I76" s="124">
        <f>SUM(J76:L76)</f>
        <v>4</v>
      </c>
      <c r="J76" s="124">
        <v>4</v>
      </c>
      <c r="K76" s="122"/>
      <c r="L76" s="122"/>
      <c r="M76" s="379">
        <f>H76-I76</f>
        <v>86</v>
      </c>
      <c r="N76" s="77"/>
      <c r="O76" s="275"/>
      <c r="P76" s="127">
        <v>4</v>
      </c>
      <c r="Q76" s="275" t="s">
        <v>234</v>
      </c>
      <c r="R76" s="130"/>
      <c r="S76" s="275"/>
      <c r="T76" s="130"/>
      <c r="U76" s="258"/>
      <c r="V76" s="130"/>
      <c r="W76" s="258"/>
      <c r="X76" s="130"/>
      <c r="Y76" s="650"/>
      <c r="Z76" s="131"/>
      <c r="AA76" s="805">
        <v>1</v>
      </c>
      <c r="AC76" s="615"/>
      <c r="AD76" s="621"/>
      <c r="AE76" s="621"/>
      <c r="AF76" s="548"/>
      <c r="AG76" s="621"/>
      <c r="AH76" s="621" t="s">
        <v>324</v>
      </c>
      <c r="AI76" s="622"/>
      <c r="AJ76" s="622"/>
      <c r="AK76" s="621"/>
      <c r="AL76" s="621"/>
      <c r="AM76" s="622"/>
      <c r="AN76" s="622"/>
      <c r="AO76" s="622"/>
      <c r="AP76" s="622"/>
      <c r="AQ76" s="622"/>
      <c r="AR76" s="622"/>
      <c r="AS76" s="622"/>
    </row>
    <row r="77" spans="1:50" s="12" customFormat="1" ht="38.25" customHeight="1" thickBot="1">
      <c r="A77" s="538" t="s">
        <v>150</v>
      </c>
      <c r="B77" s="541" t="s">
        <v>206</v>
      </c>
      <c r="C77" s="73"/>
      <c r="D77" s="128">
        <v>4</v>
      </c>
      <c r="E77" s="208"/>
      <c r="F77" s="216"/>
      <c r="G77" s="982">
        <v>5</v>
      </c>
      <c r="H77" s="339">
        <f t="shared" si="4"/>
        <v>150</v>
      </c>
      <c r="I77" s="124">
        <v>8</v>
      </c>
      <c r="J77" s="124" t="s">
        <v>276</v>
      </c>
      <c r="K77" s="122" t="s">
        <v>277</v>
      </c>
      <c r="L77" s="73"/>
      <c r="M77" s="379">
        <f>H77-I77</f>
        <v>142</v>
      </c>
      <c r="N77" s="77"/>
      <c r="O77" s="275"/>
      <c r="P77" s="126"/>
      <c r="Q77" s="275"/>
      <c r="R77" s="130"/>
      <c r="S77" s="258"/>
      <c r="T77" s="127">
        <v>8</v>
      </c>
      <c r="U77" s="266">
        <v>0</v>
      </c>
      <c r="V77" s="130"/>
      <c r="W77" s="258"/>
      <c r="X77" s="130"/>
      <c r="Y77" s="258"/>
      <c r="Z77" s="131"/>
      <c r="AA77" s="806">
        <v>2</v>
      </c>
      <c r="AC77" s="615"/>
      <c r="AD77" s="621"/>
      <c r="AE77" s="621"/>
      <c r="AF77" s="621"/>
      <c r="AG77" s="621"/>
      <c r="AH77" s="621" t="s">
        <v>325</v>
      </c>
      <c r="AI77" s="622"/>
      <c r="AJ77" s="622"/>
      <c r="AK77" s="622"/>
      <c r="AL77" s="622"/>
      <c r="AM77" s="622"/>
      <c r="AN77" s="622"/>
      <c r="AO77" s="622"/>
      <c r="AP77" s="622"/>
      <c r="AQ77" s="622"/>
      <c r="AR77" s="622"/>
      <c r="AS77" s="622"/>
      <c r="AT77" s="6"/>
      <c r="AU77" s="6"/>
      <c r="AV77" s="6"/>
      <c r="AW77" s="6"/>
      <c r="AX77" s="6"/>
    </row>
    <row r="78" spans="1:45" s="6" customFormat="1" ht="23.25" customHeight="1">
      <c r="A78" s="66" t="s">
        <v>151</v>
      </c>
      <c r="B78" s="105" t="s">
        <v>82</v>
      </c>
      <c r="C78" s="106"/>
      <c r="D78" s="107"/>
      <c r="E78" s="108"/>
      <c r="F78" s="331"/>
      <c r="G78" s="931">
        <v>4</v>
      </c>
      <c r="H78" s="64">
        <f t="shared" si="4"/>
        <v>120</v>
      </c>
      <c r="I78" s="110"/>
      <c r="J78" s="110"/>
      <c r="K78" s="106"/>
      <c r="L78" s="106"/>
      <c r="M78" s="382"/>
      <c r="N78" s="87"/>
      <c r="O78" s="273"/>
      <c r="P78" s="111"/>
      <c r="Q78" s="273"/>
      <c r="R78" s="113"/>
      <c r="S78" s="259"/>
      <c r="T78" s="113"/>
      <c r="U78" s="259"/>
      <c r="V78" s="111"/>
      <c r="W78" s="273"/>
      <c r="X78" s="111"/>
      <c r="Y78" s="273"/>
      <c r="Z78" s="113"/>
      <c r="AA78" s="805"/>
      <c r="AC78" s="615"/>
      <c r="AD78" s="621"/>
      <c r="AE78" s="621"/>
      <c r="AF78" s="621"/>
      <c r="AG78" s="621"/>
      <c r="AH78" s="621"/>
      <c r="AI78" s="622"/>
      <c r="AJ78" s="622"/>
      <c r="AK78" s="622"/>
      <c r="AL78" s="622"/>
      <c r="AM78" s="622"/>
      <c r="AN78" s="622"/>
      <c r="AO78" s="621"/>
      <c r="AP78" s="621"/>
      <c r="AQ78" s="621"/>
      <c r="AR78" s="621"/>
      <c r="AS78" s="622"/>
    </row>
    <row r="79" spans="1:45" s="6" customFormat="1" ht="21" customHeight="1" thickBot="1">
      <c r="A79" s="104"/>
      <c r="B79" s="68" t="s">
        <v>48</v>
      </c>
      <c r="C79" s="139"/>
      <c r="D79" s="138"/>
      <c r="E79" s="140"/>
      <c r="F79" s="330"/>
      <c r="G79" s="981">
        <v>1</v>
      </c>
      <c r="H79" s="340">
        <f t="shared" si="4"/>
        <v>30</v>
      </c>
      <c r="I79" s="134"/>
      <c r="J79" s="141"/>
      <c r="K79" s="139"/>
      <c r="L79" s="139"/>
      <c r="M79" s="385"/>
      <c r="N79" s="142"/>
      <c r="O79" s="274"/>
      <c r="P79" s="143"/>
      <c r="Q79" s="274"/>
      <c r="R79" s="144"/>
      <c r="S79" s="260"/>
      <c r="T79" s="144"/>
      <c r="U79" s="260"/>
      <c r="V79" s="143"/>
      <c r="W79" s="274"/>
      <c r="X79" s="143"/>
      <c r="Y79" s="274"/>
      <c r="Z79" s="144"/>
      <c r="AA79" s="805"/>
      <c r="AC79" s="615"/>
      <c r="AD79" s="621"/>
      <c r="AE79" s="621"/>
      <c r="AF79" s="621"/>
      <c r="AG79" s="621"/>
      <c r="AH79" s="621"/>
      <c r="AI79" s="622"/>
      <c r="AJ79" s="622"/>
      <c r="AK79" s="622"/>
      <c r="AL79" s="622"/>
      <c r="AM79" s="622"/>
      <c r="AN79" s="622"/>
      <c r="AO79" s="621"/>
      <c r="AP79" s="621"/>
      <c r="AQ79" s="621"/>
      <c r="AR79" s="621"/>
      <c r="AS79" s="622"/>
    </row>
    <row r="80" spans="1:45" s="6" customFormat="1" ht="24.75" customHeight="1" thickBot="1">
      <c r="A80" s="66" t="s">
        <v>152</v>
      </c>
      <c r="B80" s="94" t="s">
        <v>58</v>
      </c>
      <c r="C80" s="122"/>
      <c r="D80" s="122">
        <v>1</v>
      </c>
      <c r="E80" s="148"/>
      <c r="F80" s="147"/>
      <c r="G80" s="963">
        <v>3</v>
      </c>
      <c r="H80" s="339">
        <f t="shared" si="4"/>
        <v>90</v>
      </c>
      <c r="I80" s="124">
        <v>8</v>
      </c>
      <c r="J80" s="124" t="s">
        <v>276</v>
      </c>
      <c r="K80" s="122" t="s">
        <v>277</v>
      </c>
      <c r="L80" s="122"/>
      <c r="M80" s="379">
        <f>H80-I80</f>
        <v>82</v>
      </c>
      <c r="N80" s="679">
        <v>8</v>
      </c>
      <c r="O80" s="266">
        <v>0</v>
      </c>
      <c r="P80" s="126"/>
      <c r="Q80" s="275"/>
      <c r="R80" s="130"/>
      <c r="S80" s="258"/>
      <c r="T80" s="130"/>
      <c r="U80" s="258"/>
      <c r="V80" s="126"/>
      <c r="W80" s="275"/>
      <c r="X80" s="126"/>
      <c r="Y80" s="654"/>
      <c r="Z80" s="131"/>
      <c r="AA80" s="805">
        <v>1</v>
      </c>
      <c r="AC80" s="548"/>
      <c r="AD80" s="621"/>
      <c r="AE80" s="621"/>
      <c r="AF80" s="621"/>
      <c r="AG80" s="621"/>
      <c r="AH80" s="621" t="s">
        <v>324</v>
      </c>
      <c r="AI80" s="622"/>
      <c r="AJ80" s="622"/>
      <c r="AK80" s="622"/>
      <c r="AL80" s="622"/>
      <c r="AM80" s="622"/>
      <c r="AN80" s="622"/>
      <c r="AO80" s="621"/>
      <c r="AP80" s="621"/>
      <c r="AQ80" s="621"/>
      <c r="AR80" s="621"/>
      <c r="AS80" s="622"/>
    </row>
    <row r="81" spans="1:45" s="6" customFormat="1" ht="33.75" customHeight="1">
      <c r="A81" s="66" t="s">
        <v>153</v>
      </c>
      <c r="B81" s="105" t="s">
        <v>46</v>
      </c>
      <c r="C81" s="107"/>
      <c r="D81" s="106"/>
      <c r="E81" s="108"/>
      <c r="F81" s="331"/>
      <c r="G81" s="931">
        <v>3</v>
      </c>
      <c r="H81" s="64">
        <f t="shared" si="4"/>
        <v>90</v>
      </c>
      <c r="I81" s="110"/>
      <c r="J81" s="110"/>
      <c r="K81" s="106"/>
      <c r="L81" s="106"/>
      <c r="M81" s="382"/>
      <c r="N81" s="87"/>
      <c r="O81" s="273"/>
      <c r="P81" s="111"/>
      <c r="Q81" s="592"/>
      <c r="R81" s="111"/>
      <c r="S81" s="273"/>
      <c r="T81" s="111"/>
      <c r="U81" s="273"/>
      <c r="V81" s="111"/>
      <c r="W81" s="273"/>
      <c r="X81" s="111"/>
      <c r="Y81" s="273"/>
      <c r="Z81" s="111"/>
      <c r="AA81" s="805"/>
      <c r="AC81" s="615"/>
      <c r="AD81" s="621"/>
      <c r="AE81" s="621"/>
      <c r="AF81" s="621"/>
      <c r="AG81" s="624"/>
      <c r="AH81" s="624"/>
      <c r="AI81" s="621"/>
      <c r="AJ81" s="621"/>
      <c r="AK81" s="621"/>
      <c r="AL81" s="621"/>
      <c r="AM81" s="621"/>
      <c r="AN81" s="621"/>
      <c r="AO81" s="621"/>
      <c r="AP81" s="621"/>
      <c r="AQ81" s="621"/>
      <c r="AR81" s="621"/>
      <c r="AS81" s="621"/>
    </row>
    <row r="82" spans="1:45" s="6" customFormat="1" ht="23.25" customHeight="1" thickBot="1">
      <c r="A82" s="104"/>
      <c r="B82" s="68" t="s">
        <v>48</v>
      </c>
      <c r="C82" s="135"/>
      <c r="D82" s="133"/>
      <c r="E82" s="186"/>
      <c r="F82" s="330"/>
      <c r="G82" s="981">
        <v>0.5</v>
      </c>
      <c r="H82" s="340">
        <f>G82*30</f>
        <v>15</v>
      </c>
      <c r="I82" s="134"/>
      <c r="J82" s="134"/>
      <c r="K82" s="135"/>
      <c r="L82" s="135"/>
      <c r="M82" s="384"/>
      <c r="N82" s="142"/>
      <c r="O82" s="274"/>
      <c r="P82" s="143"/>
      <c r="Q82" s="274"/>
      <c r="R82" s="144"/>
      <c r="S82" s="274"/>
      <c r="T82" s="143"/>
      <c r="U82" s="274"/>
      <c r="V82" s="143"/>
      <c r="W82" s="274"/>
      <c r="X82" s="143"/>
      <c r="Y82" s="274"/>
      <c r="Z82" s="143"/>
      <c r="AA82" s="805"/>
      <c r="AC82" s="615"/>
      <c r="AD82" s="621"/>
      <c r="AE82" s="621"/>
      <c r="AF82" s="621"/>
      <c r="AG82" s="621"/>
      <c r="AH82" s="621"/>
      <c r="AI82" s="622"/>
      <c r="AJ82" s="621"/>
      <c r="AK82" s="621"/>
      <c r="AL82" s="621"/>
      <c r="AM82" s="621"/>
      <c r="AN82" s="621"/>
      <c r="AO82" s="621"/>
      <c r="AP82" s="621"/>
      <c r="AQ82" s="621"/>
      <c r="AR82" s="621"/>
      <c r="AS82" s="621"/>
    </row>
    <row r="83" spans="1:45" s="6" customFormat="1" ht="23.25" customHeight="1" thickBot="1">
      <c r="A83" s="66" t="s">
        <v>154</v>
      </c>
      <c r="B83" s="94" t="s">
        <v>58</v>
      </c>
      <c r="C83" s="145"/>
      <c r="D83" s="122">
        <v>3</v>
      </c>
      <c r="E83" s="148"/>
      <c r="F83" s="147"/>
      <c r="G83" s="963">
        <v>2.5</v>
      </c>
      <c r="H83" s="339">
        <f t="shared" si="4"/>
        <v>75</v>
      </c>
      <c r="I83" s="124">
        <v>8</v>
      </c>
      <c r="J83" s="124" t="s">
        <v>276</v>
      </c>
      <c r="K83" s="122" t="s">
        <v>277</v>
      </c>
      <c r="L83" s="122"/>
      <c r="M83" s="379">
        <f>H83-I83</f>
        <v>67</v>
      </c>
      <c r="N83" s="77"/>
      <c r="O83" s="275"/>
      <c r="P83" s="126"/>
      <c r="Q83" s="299"/>
      <c r="R83" s="679">
        <v>8</v>
      </c>
      <c r="S83" s="266">
        <v>0</v>
      </c>
      <c r="T83" s="126"/>
      <c r="U83" s="275"/>
      <c r="V83" s="126"/>
      <c r="W83" s="275"/>
      <c r="X83" s="126"/>
      <c r="Y83" s="654"/>
      <c r="Z83" s="210"/>
      <c r="AA83" s="805">
        <v>2</v>
      </c>
      <c r="AC83" s="615"/>
      <c r="AD83" s="621"/>
      <c r="AE83" s="621"/>
      <c r="AF83" s="621"/>
      <c r="AG83" s="624"/>
      <c r="AH83" s="624">
        <v>2</v>
      </c>
      <c r="AI83" s="627"/>
      <c r="AJ83" s="627"/>
      <c r="AK83" s="627"/>
      <c r="AL83" s="627"/>
      <c r="AM83" s="621"/>
      <c r="AN83" s="621"/>
      <c r="AO83" s="621"/>
      <c r="AP83" s="621"/>
      <c r="AQ83" s="621"/>
      <c r="AR83" s="621"/>
      <c r="AS83" s="621"/>
    </row>
    <row r="84" spans="1:45" s="6" customFormat="1" ht="30" customHeight="1">
      <c r="A84" s="66" t="s">
        <v>155</v>
      </c>
      <c r="B84" s="211" t="s">
        <v>83</v>
      </c>
      <c r="C84" s="107"/>
      <c r="D84" s="106"/>
      <c r="E84" s="108"/>
      <c r="F84" s="331"/>
      <c r="G84" s="983">
        <v>4</v>
      </c>
      <c r="H84" s="64">
        <f t="shared" si="4"/>
        <v>120</v>
      </c>
      <c r="I84" s="110"/>
      <c r="J84" s="110"/>
      <c r="K84" s="106"/>
      <c r="L84" s="106"/>
      <c r="M84" s="382"/>
      <c r="N84" s="87"/>
      <c r="O84" s="273"/>
      <c r="P84" s="111"/>
      <c r="Q84" s="273"/>
      <c r="R84" s="113"/>
      <c r="S84" s="273"/>
      <c r="T84" s="111"/>
      <c r="U84" s="273"/>
      <c r="V84" s="111"/>
      <c r="W84" s="273"/>
      <c r="X84" s="111"/>
      <c r="Y84" s="273"/>
      <c r="Z84" s="111"/>
      <c r="AA84" s="805"/>
      <c r="AC84" s="615"/>
      <c r="AD84" s="621"/>
      <c r="AE84" s="621"/>
      <c r="AF84" s="621"/>
      <c r="AG84" s="621"/>
      <c r="AH84" s="621"/>
      <c r="AI84" s="622"/>
      <c r="AJ84" s="621"/>
      <c r="AK84" s="621"/>
      <c r="AL84" s="621"/>
      <c r="AM84" s="621"/>
      <c r="AN84" s="621"/>
      <c r="AO84" s="621"/>
      <c r="AP84" s="621"/>
      <c r="AQ84" s="621"/>
      <c r="AR84" s="621"/>
      <c r="AS84" s="621"/>
    </row>
    <row r="85" spans="1:45" s="6" customFormat="1" ht="24.75" customHeight="1" thickBot="1">
      <c r="A85" s="104"/>
      <c r="B85" s="68" t="s">
        <v>48</v>
      </c>
      <c r="C85" s="138"/>
      <c r="D85" s="139"/>
      <c r="E85" s="140"/>
      <c r="F85" s="330"/>
      <c r="G85" s="984">
        <v>1</v>
      </c>
      <c r="H85" s="340">
        <f t="shared" si="4"/>
        <v>30</v>
      </c>
      <c r="I85" s="134"/>
      <c r="J85" s="141"/>
      <c r="K85" s="139"/>
      <c r="L85" s="139"/>
      <c r="M85" s="385"/>
      <c r="N85" s="142"/>
      <c r="O85" s="274"/>
      <c r="P85" s="143"/>
      <c r="Q85" s="274"/>
      <c r="R85" s="144"/>
      <c r="S85" s="274"/>
      <c r="T85" s="143"/>
      <c r="U85" s="274"/>
      <c r="V85" s="143"/>
      <c r="W85" s="274"/>
      <c r="X85" s="143"/>
      <c r="Y85" s="274"/>
      <c r="Z85" s="143"/>
      <c r="AA85" s="805"/>
      <c r="AC85" s="615"/>
      <c r="AD85" s="621"/>
      <c r="AE85" s="621"/>
      <c r="AF85" s="621"/>
      <c r="AG85" s="621"/>
      <c r="AH85" s="621"/>
      <c r="AI85" s="622"/>
      <c r="AJ85" s="621"/>
      <c r="AK85" s="621"/>
      <c r="AL85" s="621"/>
      <c r="AM85" s="621"/>
      <c r="AN85" s="621"/>
      <c r="AO85" s="621"/>
      <c r="AP85" s="621"/>
      <c r="AQ85" s="621"/>
      <c r="AR85" s="621"/>
      <c r="AS85" s="621"/>
    </row>
    <row r="86" spans="1:45" s="6" customFormat="1" ht="23.25" customHeight="1" thickBot="1">
      <c r="A86" s="66" t="s">
        <v>156</v>
      </c>
      <c r="B86" s="94" t="s">
        <v>58</v>
      </c>
      <c r="C86" s="145"/>
      <c r="D86" s="122">
        <v>5</v>
      </c>
      <c r="E86" s="146"/>
      <c r="F86" s="145"/>
      <c r="G86" s="963">
        <v>3</v>
      </c>
      <c r="H86" s="339">
        <f t="shared" si="4"/>
        <v>90</v>
      </c>
      <c r="I86" s="124">
        <v>8</v>
      </c>
      <c r="J86" s="124" t="s">
        <v>276</v>
      </c>
      <c r="K86" s="122" t="s">
        <v>277</v>
      </c>
      <c r="L86" s="122"/>
      <c r="M86" s="379">
        <f>H86-I86</f>
        <v>82</v>
      </c>
      <c r="N86" s="77"/>
      <c r="O86" s="275"/>
      <c r="P86" s="126"/>
      <c r="Q86" s="275"/>
      <c r="R86" s="130"/>
      <c r="S86" s="275"/>
      <c r="T86" s="126"/>
      <c r="U86" s="275"/>
      <c r="V86" s="679">
        <v>8</v>
      </c>
      <c r="W86" s="266">
        <v>0</v>
      </c>
      <c r="X86" s="126"/>
      <c r="Y86" s="654"/>
      <c r="Z86" s="210"/>
      <c r="AA86" s="805">
        <v>3</v>
      </c>
      <c r="AC86" s="615"/>
      <c r="AD86" s="621"/>
      <c r="AE86" s="621"/>
      <c r="AF86" s="621"/>
      <c r="AG86" s="621"/>
      <c r="AH86" s="621" t="s">
        <v>307</v>
      </c>
      <c r="AI86" s="622"/>
      <c r="AJ86" s="621"/>
      <c r="AK86" s="621"/>
      <c r="AL86" s="621"/>
      <c r="AM86" s="621"/>
      <c r="AN86" s="621"/>
      <c r="AO86" s="627"/>
      <c r="AP86" s="627"/>
      <c r="AQ86" s="621"/>
      <c r="AR86" s="621"/>
      <c r="AS86" s="621"/>
    </row>
    <row r="87" spans="1:45" s="6" customFormat="1" ht="33.75" customHeight="1" thickBot="1">
      <c r="A87" s="1163" t="s">
        <v>157</v>
      </c>
      <c r="B87" s="1067" t="s">
        <v>264</v>
      </c>
      <c r="C87" s="145"/>
      <c r="D87" s="122"/>
      <c r="E87" s="146"/>
      <c r="F87" s="145"/>
      <c r="G87" s="963">
        <v>4</v>
      </c>
      <c r="H87" s="339">
        <f t="shared" si="4"/>
        <v>120</v>
      </c>
      <c r="I87" s="124"/>
      <c r="J87" s="124"/>
      <c r="K87" s="122"/>
      <c r="L87" s="122"/>
      <c r="M87" s="379"/>
      <c r="N87" s="77"/>
      <c r="O87" s="275"/>
      <c r="P87" s="126"/>
      <c r="Q87" s="275"/>
      <c r="R87" s="130"/>
      <c r="S87" s="275"/>
      <c r="T87" s="126"/>
      <c r="U87" s="275"/>
      <c r="V87" s="679"/>
      <c r="W87" s="266"/>
      <c r="X87" s="126"/>
      <c r="Y87" s="654"/>
      <c r="Z87" s="210"/>
      <c r="AA87" s="805"/>
      <c r="AC87" s="615"/>
      <c r="AD87" s="621"/>
      <c r="AE87" s="621"/>
      <c r="AF87" s="621"/>
      <c r="AG87" s="621"/>
      <c r="AH87" s="621"/>
      <c r="AI87" s="622"/>
      <c r="AJ87" s="621"/>
      <c r="AK87" s="621"/>
      <c r="AL87" s="621"/>
      <c r="AM87" s="621"/>
      <c r="AN87" s="621"/>
      <c r="AO87" s="627"/>
      <c r="AP87" s="627"/>
      <c r="AQ87" s="621"/>
      <c r="AR87" s="621"/>
      <c r="AS87" s="621"/>
    </row>
    <row r="88" spans="1:45" s="6" customFormat="1" ht="23.25" customHeight="1" thickBot="1">
      <c r="A88" s="794"/>
      <c r="B88" s="68" t="s">
        <v>48</v>
      </c>
      <c r="C88" s="145"/>
      <c r="D88" s="122"/>
      <c r="E88" s="146"/>
      <c r="F88" s="145"/>
      <c r="G88" s="963">
        <v>1</v>
      </c>
      <c r="H88" s="339">
        <f t="shared" si="4"/>
        <v>30</v>
      </c>
      <c r="I88" s="124"/>
      <c r="J88" s="124"/>
      <c r="K88" s="122"/>
      <c r="L88" s="122"/>
      <c r="M88" s="379"/>
      <c r="N88" s="77"/>
      <c r="O88" s="275"/>
      <c r="P88" s="126"/>
      <c r="Q88" s="275"/>
      <c r="R88" s="130"/>
      <c r="S88" s="275"/>
      <c r="T88" s="126"/>
      <c r="U88" s="275"/>
      <c r="V88" s="679"/>
      <c r="W88" s="266"/>
      <c r="X88" s="126"/>
      <c r="Y88" s="654"/>
      <c r="Z88" s="210"/>
      <c r="AA88" s="805"/>
      <c r="AC88" s="615"/>
      <c r="AD88" s="621"/>
      <c r="AE88" s="621"/>
      <c r="AF88" s="621"/>
      <c r="AG88" s="621"/>
      <c r="AH88" s="621"/>
      <c r="AI88" s="622"/>
      <c r="AJ88" s="621"/>
      <c r="AK88" s="621"/>
      <c r="AL88" s="621"/>
      <c r="AM88" s="621"/>
      <c r="AN88" s="621"/>
      <c r="AO88" s="627"/>
      <c r="AP88" s="627"/>
      <c r="AQ88" s="621"/>
      <c r="AR88" s="621"/>
      <c r="AS88" s="621"/>
    </row>
    <row r="89" spans="1:45" s="906" customFormat="1" ht="32.25" customHeight="1" thickBot="1">
      <c r="A89" s="1163" t="s">
        <v>158</v>
      </c>
      <c r="B89" s="94" t="s">
        <v>58</v>
      </c>
      <c r="C89" s="1071"/>
      <c r="D89" s="1111">
        <v>4</v>
      </c>
      <c r="E89" s="1100"/>
      <c r="F89" s="1101"/>
      <c r="G89" s="1102">
        <v>3</v>
      </c>
      <c r="H89" s="1155">
        <f t="shared" si="4"/>
        <v>90</v>
      </c>
      <c r="I89" s="1156">
        <v>6</v>
      </c>
      <c r="J89" s="1156" t="s">
        <v>278</v>
      </c>
      <c r="K89" s="1111"/>
      <c r="L89" s="1111" t="s">
        <v>279</v>
      </c>
      <c r="M89" s="379">
        <f>H89-I89</f>
        <v>84</v>
      </c>
      <c r="N89" s="77"/>
      <c r="O89" s="275"/>
      <c r="P89" s="126"/>
      <c r="Q89" s="275"/>
      <c r="R89" s="130"/>
      <c r="S89" s="275"/>
      <c r="T89" s="126">
        <v>4</v>
      </c>
      <c r="U89" s="275">
        <v>2</v>
      </c>
      <c r="V89" s="679"/>
      <c r="W89" s="266"/>
      <c r="X89" s="126"/>
      <c r="Y89" s="654"/>
      <c r="Z89" s="210"/>
      <c r="AA89" s="905">
        <v>2</v>
      </c>
      <c r="AC89" s="907"/>
      <c r="AD89" s="908"/>
      <c r="AE89" s="908"/>
      <c r="AF89" s="908"/>
      <c r="AG89" s="908"/>
      <c r="AH89" s="908" t="s">
        <v>325</v>
      </c>
      <c r="AI89" s="909"/>
      <c r="AJ89" s="908"/>
      <c r="AK89" s="909"/>
      <c r="AL89" s="909"/>
      <c r="AM89" s="914"/>
      <c r="AN89" s="914"/>
      <c r="AO89" s="908"/>
      <c r="AP89" s="908"/>
      <c r="AQ89" s="909"/>
      <c r="AR89" s="909"/>
      <c r="AS89" s="909"/>
    </row>
    <row r="90" spans="1:45" s="6" customFormat="1" ht="39.75" customHeight="1">
      <c r="A90" s="66" t="s">
        <v>160</v>
      </c>
      <c r="B90" s="105" t="s">
        <v>159</v>
      </c>
      <c r="C90" s="107"/>
      <c r="D90" s="106"/>
      <c r="E90" s="331"/>
      <c r="F90" s="331"/>
      <c r="G90" s="937">
        <v>5</v>
      </c>
      <c r="H90" s="64">
        <f>G90*30</f>
        <v>150</v>
      </c>
      <c r="I90" s="110"/>
      <c r="J90" s="110"/>
      <c r="K90" s="106"/>
      <c r="L90" s="106"/>
      <c r="M90" s="382"/>
      <c r="N90" s="87"/>
      <c r="O90" s="273"/>
      <c r="P90" s="111"/>
      <c r="Q90" s="273"/>
      <c r="R90" s="113"/>
      <c r="S90" s="259"/>
      <c r="T90" s="88"/>
      <c r="U90" s="587"/>
      <c r="V90" s="111"/>
      <c r="W90" s="273"/>
      <c r="X90" s="113"/>
      <c r="Y90" s="259"/>
      <c r="Z90" s="113"/>
      <c r="AA90" s="805"/>
      <c r="AC90" s="615"/>
      <c r="AD90" s="621"/>
      <c r="AE90" s="621"/>
      <c r="AF90" s="621"/>
      <c r="AG90" s="621"/>
      <c r="AH90" s="621"/>
      <c r="AI90" s="622"/>
      <c r="AJ90" s="621"/>
      <c r="AK90" s="622"/>
      <c r="AL90" s="622"/>
      <c r="AM90" s="548"/>
      <c r="AN90" s="548"/>
      <c r="AO90" s="621"/>
      <c r="AP90" s="621"/>
      <c r="AQ90" s="622"/>
      <c r="AR90" s="622"/>
      <c r="AS90" s="622"/>
    </row>
    <row r="91" spans="1:45" s="6" customFormat="1" ht="24.75" customHeight="1" thickBot="1">
      <c r="A91" s="341"/>
      <c r="B91" s="68" t="s">
        <v>48</v>
      </c>
      <c r="C91" s="138"/>
      <c r="D91" s="139"/>
      <c r="E91" s="330"/>
      <c r="F91" s="330"/>
      <c r="G91" s="985">
        <v>1.5</v>
      </c>
      <c r="H91" s="341">
        <f>G91*30</f>
        <v>45</v>
      </c>
      <c r="I91" s="141"/>
      <c r="J91" s="141"/>
      <c r="K91" s="139"/>
      <c r="L91" s="139"/>
      <c r="M91" s="385"/>
      <c r="N91" s="142"/>
      <c r="O91" s="274"/>
      <c r="P91" s="143"/>
      <c r="Q91" s="274"/>
      <c r="R91" s="144"/>
      <c r="S91" s="274"/>
      <c r="T91" s="143"/>
      <c r="U91" s="274"/>
      <c r="V91" s="143"/>
      <c r="W91" s="274"/>
      <c r="X91" s="143"/>
      <c r="Y91" s="274"/>
      <c r="Z91" s="143"/>
      <c r="AA91" s="805"/>
      <c r="AC91" s="615"/>
      <c r="AD91" s="621" t="s">
        <v>293</v>
      </c>
      <c r="AE91" s="621"/>
      <c r="AF91" s="621"/>
      <c r="AG91" s="621"/>
      <c r="AH91" s="621"/>
      <c r="AI91" s="622"/>
      <c r="AJ91" s="621"/>
      <c r="AK91" s="621"/>
      <c r="AL91" s="621"/>
      <c r="AM91" s="621"/>
      <c r="AN91" s="621"/>
      <c r="AO91" s="621"/>
      <c r="AP91" s="621"/>
      <c r="AQ91" s="621"/>
      <c r="AR91" s="621"/>
      <c r="AS91" s="621"/>
    </row>
    <row r="92" spans="1:45" s="6" customFormat="1" ht="30" customHeight="1" thickBot="1">
      <c r="A92" s="1164" t="s">
        <v>161</v>
      </c>
      <c r="B92" s="149" t="s">
        <v>58</v>
      </c>
      <c r="C92" s="785">
        <v>5</v>
      </c>
      <c r="D92" s="1165"/>
      <c r="E92" s="1165"/>
      <c r="F92" s="1165"/>
      <c r="G92" s="980">
        <v>3.5</v>
      </c>
      <c r="H92" s="104">
        <f>G92*30</f>
        <v>105</v>
      </c>
      <c r="I92" s="784">
        <v>8</v>
      </c>
      <c r="J92" s="784" t="s">
        <v>276</v>
      </c>
      <c r="K92" s="785" t="s">
        <v>277</v>
      </c>
      <c r="L92" s="785"/>
      <c r="M92" s="387">
        <f>H92-I92</f>
        <v>97</v>
      </c>
      <c r="N92" s="66"/>
      <c r="O92" s="328"/>
      <c r="P92" s="327"/>
      <c r="Q92" s="328"/>
      <c r="R92" s="156"/>
      <c r="S92" s="262"/>
      <c r="T92" s="156"/>
      <c r="U92" s="262"/>
      <c r="V92" s="1171">
        <v>8</v>
      </c>
      <c r="W92" s="1023">
        <v>0</v>
      </c>
      <c r="X92" s="156"/>
      <c r="Y92" s="262"/>
      <c r="Z92" s="156"/>
      <c r="AA92" s="805">
        <v>3</v>
      </c>
      <c r="AC92" s="615"/>
      <c r="AD92" s="621"/>
      <c r="AE92" s="621"/>
      <c r="AF92" s="621"/>
      <c r="AG92" s="621"/>
      <c r="AH92" s="621" t="s">
        <v>307</v>
      </c>
      <c r="AI92" s="622"/>
      <c r="AJ92" s="622"/>
      <c r="AK92" s="622"/>
      <c r="AL92" s="622"/>
      <c r="AM92" s="622"/>
      <c r="AN92" s="622"/>
      <c r="AO92" s="627"/>
      <c r="AP92" s="627"/>
      <c r="AQ92" s="622"/>
      <c r="AR92" s="622"/>
      <c r="AS92" s="622"/>
    </row>
    <row r="93" spans="1:50" s="18" customFormat="1" ht="36" customHeight="1" hidden="1" thickBot="1">
      <c r="A93" s="1164"/>
      <c r="B93" s="1166"/>
      <c r="C93" s="1167"/>
      <c r="D93" s="1167"/>
      <c r="E93" s="1168"/>
      <c r="F93" s="1168"/>
      <c r="G93" s="1169"/>
      <c r="H93" s="1172"/>
      <c r="I93" s="1173"/>
      <c r="J93" s="1173"/>
      <c r="K93" s="1173"/>
      <c r="L93" s="1174"/>
      <c r="M93" s="1175"/>
      <c r="N93" s="1176"/>
      <c r="O93" s="1177"/>
      <c r="P93" s="1177"/>
      <c r="Q93" s="1177"/>
      <c r="R93" s="1178"/>
      <c r="S93" s="1178"/>
      <c r="T93" s="1178"/>
      <c r="U93" s="1178"/>
      <c r="V93" s="1178"/>
      <c r="W93" s="1178"/>
      <c r="X93" s="1174"/>
      <c r="Y93" s="1174"/>
      <c r="Z93" s="1178"/>
      <c r="AA93" s="807"/>
      <c r="AB93" s="6"/>
      <c r="AC93" s="615"/>
      <c r="AD93" s="621"/>
      <c r="AE93" s="621"/>
      <c r="AF93" s="621"/>
      <c r="AG93" s="621"/>
      <c r="AH93" s="621"/>
      <c r="AI93" s="622"/>
      <c r="AJ93" s="622"/>
      <c r="AK93" s="622"/>
      <c r="AL93" s="622"/>
      <c r="AM93" s="622"/>
      <c r="AN93" s="622"/>
      <c r="AO93" s="622"/>
      <c r="AP93" s="622"/>
      <c r="AQ93" s="627"/>
      <c r="AR93" s="627"/>
      <c r="AS93" s="622"/>
      <c r="AT93" s="6"/>
      <c r="AU93" s="6"/>
      <c r="AV93" s="6"/>
      <c r="AW93" s="6"/>
      <c r="AX93" s="6"/>
    </row>
    <row r="94" spans="1:50" s="12" customFormat="1" ht="36" customHeight="1">
      <c r="A94" s="538" t="s">
        <v>163</v>
      </c>
      <c r="B94" s="1110" t="s">
        <v>50</v>
      </c>
      <c r="C94" s="1165"/>
      <c r="D94" s="1165" t="s">
        <v>80</v>
      </c>
      <c r="E94" s="1165"/>
      <c r="F94" s="1165"/>
      <c r="G94" s="1170">
        <v>5.5</v>
      </c>
      <c r="H94" s="104">
        <f aca="true" t="shared" si="5" ref="H94:H106">G94*30</f>
        <v>165</v>
      </c>
      <c r="I94" s="1179"/>
      <c r="J94" s="1179"/>
      <c r="K94" s="1179"/>
      <c r="L94" s="1179"/>
      <c r="M94" s="667"/>
      <c r="N94" s="66"/>
      <c r="O94" s="328"/>
      <c r="P94" s="327"/>
      <c r="Q94" s="328"/>
      <c r="R94" s="156"/>
      <c r="S94" s="262"/>
      <c r="T94" s="156"/>
      <c r="U94" s="262"/>
      <c r="V94" s="327"/>
      <c r="W94" s="328"/>
      <c r="X94" s="156"/>
      <c r="Y94" s="262"/>
      <c r="Z94" s="156"/>
      <c r="AA94" s="806"/>
      <c r="AC94" s="615"/>
      <c r="AD94" s="621"/>
      <c r="AE94" s="621"/>
      <c r="AF94" s="621"/>
      <c r="AG94" s="621"/>
      <c r="AH94" s="621"/>
      <c r="AI94" s="622"/>
      <c r="AJ94" s="622"/>
      <c r="AK94" s="622"/>
      <c r="AL94" s="622"/>
      <c r="AM94" s="622"/>
      <c r="AN94" s="622"/>
      <c r="AO94" s="621"/>
      <c r="AP94" s="621"/>
      <c r="AQ94" s="622"/>
      <c r="AR94" s="622"/>
      <c r="AS94" s="622"/>
      <c r="AT94" s="6"/>
      <c r="AU94" s="6"/>
      <c r="AV94" s="6"/>
      <c r="AW94" s="6"/>
      <c r="AX94" s="6"/>
    </row>
    <row r="95" spans="1:50" s="12" customFormat="1" ht="21.75" customHeight="1" thickBot="1">
      <c r="A95" s="341"/>
      <c r="B95" s="68" t="s">
        <v>48</v>
      </c>
      <c r="C95" s="214"/>
      <c r="D95" s="214"/>
      <c r="E95" s="214"/>
      <c r="F95" s="215"/>
      <c r="G95" s="981">
        <v>2</v>
      </c>
      <c r="H95" s="340">
        <f t="shared" si="5"/>
        <v>60</v>
      </c>
      <c r="I95" s="70"/>
      <c r="J95" s="215"/>
      <c r="K95" s="215"/>
      <c r="L95" s="215"/>
      <c r="M95" s="394"/>
      <c r="N95" s="142"/>
      <c r="O95" s="274"/>
      <c r="P95" s="143"/>
      <c r="Q95" s="274"/>
      <c r="R95" s="144"/>
      <c r="S95" s="260"/>
      <c r="T95" s="144"/>
      <c r="U95" s="260"/>
      <c r="V95" s="143"/>
      <c r="W95" s="274"/>
      <c r="X95" s="144"/>
      <c r="Y95" s="260"/>
      <c r="Z95" s="144"/>
      <c r="AA95" s="806"/>
      <c r="AC95" s="615"/>
      <c r="AD95" s="621"/>
      <c r="AE95" s="621"/>
      <c r="AF95" s="621"/>
      <c r="AG95" s="621"/>
      <c r="AH95" s="621"/>
      <c r="AI95" s="622"/>
      <c r="AJ95" s="622"/>
      <c r="AK95" s="622"/>
      <c r="AL95" s="622"/>
      <c r="AM95" s="622"/>
      <c r="AN95" s="622"/>
      <c r="AO95" s="621"/>
      <c r="AP95" s="621"/>
      <c r="AQ95" s="622"/>
      <c r="AR95" s="622"/>
      <c r="AS95" s="622"/>
      <c r="AT95" s="6"/>
      <c r="AU95" s="6"/>
      <c r="AV95" s="6"/>
      <c r="AW95" s="6"/>
      <c r="AX95" s="6"/>
    </row>
    <row r="96" spans="1:50" s="12" customFormat="1" ht="25.5" customHeight="1" thickBot="1">
      <c r="A96" s="185" t="s">
        <v>164</v>
      </c>
      <c r="B96" s="94" t="s">
        <v>58</v>
      </c>
      <c r="C96" s="122">
        <v>5</v>
      </c>
      <c r="D96" s="145" t="s">
        <v>80</v>
      </c>
      <c r="E96" s="146"/>
      <c r="F96" s="145"/>
      <c r="G96" s="963">
        <v>3.5</v>
      </c>
      <c r="H96" s="339">
        <f t="shared" si="5"/>
        <v>105</v>
      </c>
      <c r="I96" s="124">
        <v>8</v>
      </c>
      <c r="J96" s="124" t="s">
        <v>276</v>
      </c>
      <c r="K96" s="122" t="s">
        <v>277</v>
      </c>
      <c r="L96" s="122"/>
      <c r="M96" s="379">
        <f>H96-I96</f>
        <v>97</v>
      </c>
      <c r="N96" s="77"/>
      <c r="O96" s="275"/>
      <c r="P96" s="126"/>
      <c r="Q96" s="275"/>
      <c r="R96" s="130"/>
      <c r="S96" s="258"/>
      <c r="T96" s="130"/>
      <c r="U96" s="258"/>
      <c r="V96" s="679">
        <v>8</v>
      </c>
      <c r="W96" s="266">
        <v>0</v>
      </c>
      <c r="X96" s="130"/>
      <c r="Y96" s="650"/>
      <c r="Z96" s="131"/>
      <c r="AA96" s="806">
        <v>3</v>
      </c>
      <c r="AC96" s="615"/>
      <c r="AD96" s="621"/>
      <c r="AE96" s="621"/>
      <c r="AF96" s="621"/>
      <c r="AG96" s="621"/>
      <c r="AH96" s="621" t="s">
        <v>307</v>
      </c>
      <c r="AI96" s="622"/>
      <c r="AJ96" s="622"/>
      <c r="AK96" s="622"/>
      <c r="AL96" s="622"/>
      <c r="AM96" s="622"/>
      <c r="AN96" s="622"/>
      <c r="AO96" s="627"/>
      <c r="AP96" s="627"/>
      <c r="AQ96" s="622"/>
      <c r="AR96" s="622"/>
      <c r="AS96" s="622"/>
      <c r="AT96" s="6"/>
      <c r="AU96" s="6"/>
      <c r="AV96" s="6"/>
      <c r="AW96" s="6"/>
      <c r="AX96" s="6"/>
    </row>
    <row r="97" spans="1:50" s="12" customFormat="1" ht="39" customHeight="1" thickBot="1">
      <c r="A97" s="1151" t="s">
        <v>165</v>
      </c>
      <c r="B97" s="1098" t="s">
        <v>207</v>
      </c>
      <c r="C97" s="1111"/>
      <c r="D97" s="1071"/>
      <c r="E97" s="1070"/>
      <c r="F97" s="1071"/>
      <c r="G97" s="1112">
        <v>7.5</v>
      </c>
      <c r="H97" s="1155">
        <f t="shared" si="5"/>
        <v>225</v>
      </c>
      <c r="I97" s="1156"/>
      <c r="J97" s="1156"/>
      <c r="K97" s="1111"/>
      <c r="L97" s="1111"/>
      <c r="M97" s="379"/>
      <c r="N97" s="77"/>
      <c r="O97" s="275"/>
      <c r="P97" s="126"/>
      <c r="Q97" s="275"/>
      <c r="R97" s="130"/>
      <c r="S97" s="258"/>
      <c r="T97" s="130"/>
      <c r="U97" s="258"/>
      <c r="V97" s="679"/>
      <c r="W97" s="266"/>
      <c r="X97" s="130"/>
      <c r="Y97" s="650"/>
      <c r="Z97" s="131"/>
      <c r="AA97" s="806"/>
      <c r="AC97" s="615"/>
      <c r="AD97" s="621"/>
      <c r="AE97" s="621"/>
      <c r="AF97" s="621"/>
      <c r="AG97" s="621"/>
      <c r="AH97" s="621"/>
      <c r="AI97" s="622"/>
      <c r="AJ97" s="622"/>
      <c r="AK97" s="622"/>
      <c r="AL97" s="622"/>
      <c r="AM97" s="622"/>
      <c r="AN97" s="622"/>
      <c r="AO97" s="627"/>
      <c r="AP97" s="627"/>
      <c r="AQ97" s="622"/>
      <c r="AR97" s="622"/>
      <c r="AS97" s="622"/>
      <c r="AT97" s="6"/>
      <c r="AU97" s="6"/>
      <c r="AV97" s="6"/>
      <c r="AW97" s="6"/>
      <c r="AX97" s="6"/>
    </row>
    <row r="98" spans="1:50" s="12" customFormat="1" ht="25.5" customHeight="1" thickBot="1">
      <c r="A98" s="1180"/>
      <c r="B98" s="1082" t="s">
        <v>48</v>
      </c>
      <c r="C98" s="1111"/>
      <c r="D98" s="1071"/>
      <c r="E98" s="1070"/>
      <c r="F98" s="1071"/>
      <c r="G98" s="1112">
        <v>1.5</v>
      </c>
      <c r="H98" s="1155">
        <f t="shared" si="5"/>
        <v>45</v>
      </c>
      <c r="I98" s="1156"/>
      <c r="J98" s="1156"/>
      <c r="K98" s="1111"/>
      <c r="L98" s="1111"/>
      <c r="M98" s="379"/>
      <c r="N98" s="77"/>
      <c r="O98" s="275"/>
      <c r="P98" s="126"/>
      <c r="Q98" s="275"/>
      <c r="R98" s="130"/>
      <c r="S98" s="258"/>
      <c r="T98" s="130"/>
      <c r="U98" s="258"/>
      <c r="V98" s="679"/>
      <c r="W98" s="266"/>
      <c r="X98" s="130"/>
      <c r="Y98" s="650"/>
      <c r="Z98" s="131"/>
      <c r="AA98" s="806"/>
      <c r="AC98" s="615"/>
      <c r="AD98" s="621"/>
      <c r="AE98" s="621"/>
      <c r="AF98" s="621"/>
      <c r="AG98" s="621"/>
      <c r="AH98" s="621"/>
      <c r="AI98" s="622"/>
      <c r="AJ98" s="622"/>
      <c r="AK98" s="622"/>
      <c r="AL98" s="622"/>
      <c r="AM98" s="622"/>
      <c r="AN98" s="622"/>
      <c r="AO98" s="627"/>
      <c r="AP98" s="627"/>
      <c r="AQ98" s="622"/>
      <c r="AR98" s="622"/>
      <c r="AS98" s="622"/>
      <c r="AT98" s="6"/>
      <c r="AU98" s="6"/>
      <c r="AV98" s="6"/>
      <c r="AW98" s="6"/>
      <c r="AX98" s="6"/>
    </row>
    <row r="99" spans="1:45" s="906" customFormat="1" ht="39" customHeight="1" thickBot="1">
      <c r="A99" s="1151" t="s">
        <v>310</v>
      </c>
      <c r="B99" s="1067" t="s">
        <v>58</v>
      </c>
      <c r="C99" s="1111">
        <v>2</v>
      </c>
      <c r="D99" s="1071"/>
      <c r="E99" s="1100"/>
      <c r="F99" s="1101"/>
      <c r="G99" s="1112">
        <v>6</v>
      </c>
      <c r="H99" s="1155">
        <f t="shared" si="5"/>
        <v>180</v>
      </c>
      <c r="I99" s="1156">
        <v>8</v>
      </c>
      <c r="J99" s="1156" t="s">
        <v>278</v>
      </c>
      <c r="K99" s="1111" t="s">
        <v>278</v>
      </c>
      <c r="L99" s="1111"/>
      <c r="M99" s="379">
        <f>H99-I99</f>
        <v>172</v>
      </c>
      <c r="N99" s="77"/>
      <c r="O99" s="275"/>
      <c r="P99" s="126">
        <v>8</v>
      </c>
      <c r="Q99" s="275">
        <v>0</v>
      </c>
      <c r="R99" s="130"/>
      <c r="S99" s="258"/>
      <c r="T99" s="130"/>
      <c r="U99" s="258"/>
      <c r="V99" s="679"/>
      <c r="W99" s="266"/>
      <c r="X99" s="130"/>
      <c r="Y99" s="650"/>
      <c r="Z99" s="131"/>
      <c r="AA99" s="905">
        <v>1</v>
      </c>
      <c r="AC99" s="907"/>
      <c r="AD99" s="909"/>
      <c r="AE99" s="909"/>
      <c r="AF99" s="908"/>
      <c r="AG99" s="908"/>
      <c r="AH99" s="908" t="s">
        <v>324</v>
      </c>
      <c r="AI99" s="909"/>
      <c r="AJ99" s="909"/>
      <c r="AK99" s="909"/>
      <c r="AL99" s="909"/>
      <c r="AM99" s="909"/>
      <c r="AN99" s="909"/>
      <c r="AO99" s="909"/>
      <c r="AP99" s="909"/>
      <c r="AQ99" s="909"/>
      <c r="AR99" s="909"/>
      <c r="AS99" s="909"/>
    </row>
    <row r="100" spans="1:45" s="6" customFormat="1" ht="36" customHeight="1">
      <c r="A100" s="66" t="s">
        <v>166</v>
      </c>
      <c r="B100" s="105" t="s">
        <v>311</v>
      </c>
      <c r="C100" s="106"/>
      <c r="D100" s="107"/>
      <c r="E100" s="108"/>
      <c r="F100" s="331"/>
      <c r="G100" s="931">
        <v>6.5</v>
      </c>
      <c r="H100" s="64">
        <f t="shared" si="5"/>
        <v>195</v>
      </c>
      <c r="I100" s="110"/>
      <c r="J100" s="110"/>
      <c r="K100" s="106"/>
      <c r="L100" s="106"/>
      <c r="M100" s="382"/>
      <c r="N100" s="87"/>
      <c r="O100" s="273"/>
      <c r="P100" s="111"/>
      <c r="Q100" s="597"/>
      <c r="R100" s="114"/>
      <c r="S100" s="259"/>
      <c r="T100" s="113"/>
      <c r="U100" s="259"/>
      <c r="V100" s="113"/>
      <c r="W100" s="259"/>
      <c r="X100" s="113"/>
      <c r="Y100" s="259"/>
      <c r="Z100" s="113"/>
      <c r="AA100" s="805"/>
      <c r="AC100" s="615"/>
      <c r="AD100" s="621"/>
      <c r="AE100" s="621"/>
      <c r="AF100" s="621"/>
      <c r="AG100" s="637"/>
      <c r="AH100" s="637"/>
      <c r="AI100" s="625"/>
      <c r="AJ100" s="621"/>
      <c r="AK100" s="622"/>
      <c r="AL100" s="622"/>
      <c r="AM100" s="622"/>
      <c r="AN100" s="622"/>
      <c r="AO100" s="622"/>
      <c r="AP100" s="622"/>
      <c r="AQ100" s="622"/>
      <c r="AR100" s="622"/>
      <c r="AS100" s="622"/>
    </row>
    <row r="101" spans="1:45" s="6" customFormat="1" ht="27.75" customHeight="1" thickBot="1">
      <c r="A101" s="341"/>
      <c r="B101" s="68" t="s">
        <v>48</v>
      </c>
      <c r="C101" s="135"/>
      <c r="D101" s="133"/>
      <c r="E101" s="186"/>
      <c r="F101" s="330"/>
      <c r="G101" s="981">
        <v>1.5</v>
      </c>
      <c r="H101" s="340">
        <f t="shared" si="5"/>
        <v>45</v>
      </c>
      <c r="I101" s="134"/>
      <c r="J101" s="134"/>
      <c r="K101" s="135"/>
      <c r="L101" s="135"/>
      <c r="M101" s="385"/>
      <c r="N101" s="142"/>
      <c r="O101" s="274"/>
      <c r="P101" s="143"/>
      <c r="Q101" s="598"/>
      <c r="R101" s="121"/>
      <c r="S101" s="260"/>
      <c r="T101" s="144"/>
      <c r="U101" s="260"/>
      <c r="V101" s="144"/>
      <c r="W101" s="260"/>
      <c r="X101" s="144"/>
      <c r="Y101" s="260"/>
      <c r="Z101" s="144"/>
      <c r="AA101" s="805"/>
      <c r="AC101" s="615"/>
      <c r="AD101" s="621"/>
      <c r="AE101" s="621"/>
      <c r="AF101" s="621"/>
      <c r="AG101" s="637"/>
      <c r="AH101" s="637"/>
      <c r="AI101" s="625"/>
      <c r="AJ101" s="621"/>
      <c r="AK101" s="622"/>
      <c r="AL101" s="622"/>
      <c r="AM101" s="622"/>
      <c r="AN101" s="622"/>
      <c r="AO101" s="622"/>
      <c r="AP101" s="622"/>
      <c r="AQ101" s="622"/>
      <c r="AR101" s="622"/>
      <c r="AS101" s="622"/>
    </row>
    <row r="102" spans="1:45" s="6" customFormat="1" ht="24" customHeight="1" thickBot="1">
      <c r="A102" s="185" t="s">
        <v>167</v>
      </c>
      <c r="B102" s="94" t="s">
        <v>58</v>
      </c>
      <c r="C102" s="122"/>
      <c r="D102" s="122">
        <v>2</v>
      </c>
      <c r="E102" s="148"/>
      <c r="F102" s="147"/>
      <c r="G102" s="963">
        <v>5</v>
      </c>
      <c r="H102" s="339">
        <f t="shared" si="5"/>
        <v>150</v>
      </c>
      <c r="I102" s="124">
        <v>6</v>
      </c>
      <c r="J102" s="124" t="s">
        <v>278</v>
      </c>
      <c r="K102" s="122" t="s">
        <v>279</v>
      </c>
      <c r="L102" s="122"/>
      <c r="M102" s="379">
        <f>H102-I102</f>
        <v>144</v>
      </c>
      <c r="N102" s="77"/>
      <c r="O102" s="275"/>
      <c r="P102" s="127">
        <v>4</v>
      </c>
      <c r="Q102" s="819">
        <v>2</v>
      </c>
      <c r="R102" s="164"/>
      <c r="S102" s="258"/>
      <c r="T102" s="130"/>
      <c r="U102" s="258"/>
      <c r="V102" s="130"/>
      <c r="W102" s="258"/>
      <c r="X102" s="130"/>
      <c r="Y102" s="650"/>
      <c r="Z102" s="131"/>
      <c r="AA102" s="805">
        <v>1</v>
      </c>
      <c r="AC102" s="615"/>
      <c r="AD102" s="621"/>
      <c r="AE102" s="621"/>
      <c r="AF102" s="548"/>
      <c r="AG102" s="637"/>
      <c r="AH102" s="637" t="s">
        <v>324</v>
      </c>
      <c r="AI102" s="625"/>
      <c r="AJ102" s="621"/>
      <c r="AK102" s="622"/>
      <c r="AL102" s="622"/>
      <c r="AM102" s="622"/>
      <c r="AN102" s="622"/>
      <c r="AO102" s="622"/>
      <c r="AP102" s="622"/>
      <c r="AQ102" s="622"/>
      <c r="AR102" s="622"/>
      <c r="AS102" s="622"/>
    </row>
    <row r="103" spans="1:45" s="6" customFormat="1" ht="24" customHeight="1">
      <c r="A103" s="66" t="s">
        <v>168</v>
      </c>
      <c r="B103" s="211" t="s">
        <v>86</v>
      </c>
      <c r="C103" s="107"/>
      <c r="D103" s="107"/>
      <c r="E103" s="181"/>
      <c r="F103" s="107"/>
      <c r="G103" s="931">
        <v>6</v>
      </c>
      <c r="H103" s="64">
        <f t="shared" si="5"/>
        <v>180</v>
      </c>
      <c r="I103" s="110"/>
      <c r="J103" s="110"/>
      <c r="K103" s="106"/>
      <c r="L103" s="106"/>
      <c r="M103" s="382"/>
      <c r="N103" s="87"/>
      <c r="O103" s="273"/>
      <c r="P103" s="111"/>
      <c r="Q103" s="597"/>
      <c r="R103" s="114"/>
      <c r="S103" s="259"/>
      <c r="T103" s="113"/>
      <c r="U103" s="259"/>
      <c r="V103" s="113"/>
      <c r="W103" s="259"/>
      <c r="X103" s="113"/>
      <c r="Y103" s="259"/>
      <c r="Z103" s="113"/>
      <c r="AA103" s="805"/>
      <c r="AC103" s="615"/>
      <c r="AD103" s="621"/>
      <c r="AE103" s="621"/>
      <c r="AF103" s="621"/>
      <c r="AG103" s="637"/>
      <c r="AH103" s="637"/>
      <c r="AI103" s="625"/>
      <c r="AJ103" s="621"/>
      <c r="AK103" s="622"/>
      <c r="AL103" s="622"/>
      <c r="AM103" s="622"/>
      <c r="AN103" s="622"/>
      <c r="AO103" s="622"/>
      <c r="AP103" s="622"/>
      <c r="AQ103" s="622"/>
      <c r="AR103" s="622"/>
      <c r="AS103" s="622"/>
    </row>
    <row r="104" spans="1:45" s="6" customFormat="1" ht="24" customHeight="1" thickBot="1">
      <c r="A104" s="341"/>
      <c r="B104" s="68" t="s">
        <v>48</v>
      </c>
      <c r="C104" s="138"/>
      <c r="D104" s="138"/>
      <c r="E104" s="182"/>
      <c r="F104" s="138"/>
      <c r="G104" s="981">
        <v>1</v>
      </c>
      <c r="H104" s="340">
        <f t="shared" si="5"/>
        <v>30</v>
      </c>
      <c r="I104" s="134"/>
      <c r="J104" s="141"/>
      <c r="K104" s="139"/>
      <c r="L104" s="139"/>
      <c r="M104" s="385"/>
      <c r="N104" s="142"/>
      <c r="O104" s="274"/>
      <c r="P104" s="143"/>
      <c r="Q104" s="598"/>
      <c r="R104" s="121"/>
      <c r="S104" s="260"/>
      <c r="T104" s="144"/>
      <c r="U104" s="260"/>
      <c r="V104" s="144"/>
      <c r="W104" s="260"/>
      <c r="X104" s="144"/>
      <c r="Y104" s="260"/>
      <c r="Z104" s="144"/>
      <c r="AA104" s="805"/>
      <c r="AC104" s="615"/>
      <c r="AD104" s="621"/>
      <c r="AE104" s="621"/>
      <c r="AF104" s="621"/>
      <c r="AG104" s="637"/>
      <c r="AH104" s="637"/>
      <c r="AI104" s="625"/>
      <c r="AJ104" s="621"/>
      <c r="AK104" s="622"/>
      <c r="AL104" s="622"/>
      <c r="AM104" s="622"/>
      <c r="AN104" s="622"/>
      <c r="AO104" s="622"/>
      <c r="AP104" s="622"/>
      <c r="AQ104" s="622"/>
      <c r="AR104" s="622"/>
      <c r="AS104" s="622"/>
    </row>
    <row r="105" spans="1:45" s="6" customFormat="1" ht="24.75" customHeight="1" thickBot="1">
      <c r="A105" s="185" t="s">
        <v>169</v>
      </c>
      <c r="B105" s="94" t="s">
        <v>58</v>
      </c>
      <c r="C105" s="122">
        <v>3</v>
      </c>
      <c r="D105" s="145"/>
      <c r="E105" s="146"/>
      <c r="F105" s="145"/>
      <c r="G105" s="963">
        <v>3.5</v>
      </c>
      <c r="H105" s="339">
        <f t="shared" si="5"/>
        <v>105</v>
      </c>
      <c r="I105" s="124">
        <v>8</v>
      </c>
      <c r="J105" s="124" t="s">
        <v>276</v>
      </c>
      <c r="K105" s="122" t="s">
        <v>277</v>
      </c>
      <c r="L105" s="122"/>
      <c r="M105" s="379">
        <f>H105-I105</f>
        <v>97</v>
      </c>
      <c r="N105" s="77"/>
      <c r="O105" s="275"/>
      <c r="P105" s="126"/>
      <c r="Q105" s="299"/>
      <c r="R105" s="679">
        <v>8</v>
      </c>
      <c r="S105" s="266">
        <v>0</v>
      </c>
      <c r="T105" s="216"/>
      <c r="U105" s="607"/>
      <c r="V105" s="130"/>
      <c r="W105" s="258"/>
      <c r="X105" s="130"/>
      <c r="Y105" s="650"/>
      <c r="Z105" s="131"/>
      <c r="AA105" s="805">
        <v>2</v>
      </c>
      <c r="AC105" s="615"/>
      <c r="AD105" s="621"/>
      <c r="AE105" s="621"/>
      <c r="AF105" s="621"/>
      <c r="AG105" s="624"/>
      <c r="AH105" s="624">
        <v>2</v>
      </c>
      <c r="AI105" s="627"/>
      <c r="AJ105" s="627"/>
      <c r="AK105" s="627"/>
      <c r="AL105" s="627"/>
      <c r="AM105" s="638"/>
      <c r="AN105" s="638"/>
      <c r="AO105" s="622"/>
      <c r="AP105" s="622"/>
      <c r="AQ105" s="622"/>
      <c r="AR105" s="622"/>
      <c r="AS105" s="622"/>
    </row>
    <row r="106" spans="1:50" s="33" customFormat="1" ht="32.25" thickBot="1">
      <c r="A106" s="185" t="s">
        <v>170</v>
      </c>
      <c r="B106" s="405" t="s">
        <v>90</v>
      </c>
      <c r="C106" s="412"/>
      <c r="D106" s="412"/>
      <c r="E106" s="407">
        <v>4</v>
      </c>
      <c r="F106" s="408"/>
      <c r="G106" s="988">
        <v>1.5</v>
      </c>
      <c r="H106" s="339">
        <f t="shared" si="5"/>
        <v>45</v>
      </c>
      <c r="I106" s="411">
        <v>4</v>
      </c>
      <c r="J106" s="411"/>
      <c r="K106" s="411"/>
      <c r="L106" s="411">
        <v>4</v>
      </c>
      <c r="M106" s="376">
        <f>H106-I106</f>
        <v>41</v>
      </c>
      <c r="N106" s="406"/>
      <c r="O106" s="419"/>
      <c r="P106" s="419"/>
      <c r="Q106" s="419"/>
      <c r="R106" s="419"/>
      <c r="S106" s="419"/>
      <c r="T106" s="415">
        <v>4</v>
      </c>
      <c r="U106" s="423">
        <v>0</v>
      </c>
      <c r="V106" s="419"/>
      <c r="W106" s="419"/>
      <c r="X106" s="419"/>
      <c r="Y106" s="424"/>
      <c r="Z106" s="546"/>
      <c r="AA106" s="807">
        <v>2</v>
      </c>
      <c r="AB106" s="6"/>
      <c r="AC106" s="615"/>
      <c r="AD106" s="621"/>
      <c r="AE106" s="621"/>
      <c r="AF106" s="621"/>
      <c r="AG106" s="621"/>
      <c r="AH106" s="621" t="s">
        <v>325</v>
      </c>
      <c r="AI106" s="621"/>
      <c r="AJ106" s="621"/>
      <c r="AK106" s="621"/>
      <c r="AL106" s="621"/>
      <c r="AM106" s="627"/>
      <c r="AN106" s="627"/>
      <c r="AO106" s="621"/>
      <c r="AP106" s="621"/>
      <c r="AQ106" s="621"/>
      <c r="AR106" s="621"/>
      <c r="AS106" s="621"/>
      <c r="AT106" s="6"/>
      <c r="AU106" s="6"/>
      <c r="AV106" s="6"/>
      <c r="AW106" s="6"/>
      <c r="AX106" s="6"/>
    </row>
    <row r="107" spans="1:45" s="6" customFormat="1" ht="38.25" customHeight="1" thickBot="1">
      <c r="A107" s="185" t="s">
        <v>171</v>
      </c>
      <c r="B107" s="547" t="s">
        <v>208</v>
      </c>
      <c r="C107" s="73"/>
      <c r="D107" s="128">
        <v>5</v>
      </c>
      <c r="E107" s="208"/>
      <c r="F107" s="216"/>
      <c r="G107" s="963">
        <v>4</v>
      </c>
      <c r="H107" s="339">
        <f>G107*30</f>
        <v>120</v>
      </c>
      <c r="I107" s="124">
        <v>6</v>
      </c>
      <c r="J107" s="124" t="s">
        <v>278</v>
      </c>
      <c r="K107" s="122" t="s">
        <v>279</v>
      </c>
      <c r="L107" s="73"/>
      <c r="M107" s="379">
        <f>H107-I107</f>
        <v>114</v>
      </c>
      <c r="N107" s="77"/>
      <c r="O107" s="275"/>
      <c r="P107" s="126"/>
      <c r="Q107" s="275"/>
      <c r="R107" s="130"/>
      <c r="S107" s="258"/>
      <c r="T107" s="130"/>
      <c r="U107" s="258"/>
      <c r="V107" s="679">
        <v>4</v>
      </c>
      <c r="W107" s="266">
        <v>2</v>
      </c>
      <c r="X107" s="127"/>
      <c r="Y107" s="266"/>
      <c r="Z107" s="131"/>
      <c r="AA107" s="805">
        <v>3</v>
      </c>
      <c r="AC107" s="615"/>
      <c r="AD107" s="621"/>
      <c r="AE107" s="621"/>
      <c r="AF107" s="621"/>
      <c r="AG107" s="621"/>
      <c r="AH107" s="621" t="s">
        <v>307</v>
      </c>
      <c r="AI107" s="622"/>
      <c r="AJ107" s="622"/>
      <c r="AK107" s="622"/>
      <c r="AL107" s="622"/>
      <c r="AM107" s="622"/>
      <c r="AN107" s="622"/>
      <c r="AO107" s="627"/>
      <c r="AP107" s="627"/>
      <c r="AQ107" s="627"/>
      <c r="AR107" s="627"/>
      <c r="AS107" s="622"/>
    </row>
    <row r="108" spans="1:45" s="6" customFormat="1" ht="36.75" customHeight="1" thickBot="1">
      <c r="A108" s="185" t="s">
        <v>172</v>
      </c>
      <c r="B108" s="547" t="s">
        <v>209</v>
      </c>
      <c r="C108" s="145"/>
      <c r="D108" s="122">
        <v>4</v>
      </c>
      <c r="E108" s="148"/>
      <c r="F108" s="147"/>
      <c r="G108" s="963">
        <v>4</v>
      </c>
      <c r="H108" s="339">
        <f aca="true" t="shared" si="6" ref="H108:H122">G108*30</f>
        <v>120</v>
      </c>
      <c r="I108" s="124">
        <v>8</v>
      </c>
      <c r="J108" s="124" t="s">
        <v>276</v>
      </c>
      <c r="K108" s="122" t="s">
        <v>277</v>
      </c>
      <c r="L108" s="122"/>
      <c r="M108" s="379">
        <f>H108-I108</f>
        <v>112</v>
      </c>
      <c r="N108" s="77"/>
      <c r="O108" s="275"/>
      <c r="P108" s="126"/>
      <c r="Q108" s="258"/>
      <c r="R108" s="126"/>
      <c r="S108" s="258"/>
      <c r="T108" s="127">
        <v>8</v>
      </c>
      <c r="U108" s="266">
        <v>0</v>
      </c>
      <c r="V108" s="130"/>
      <c r="W108" s="258"/>
      <c r="X108" s="126"/>
      <c r="Y108" s="654"/>
      <c r="Z108" s="131"/>
      <c r="AA108" s="805">
        <v>2</v>
      </c>
      <c r="AC108" s="615"/>
      <c r="AD108" s="621"/>
      <c r="AE108" s="621"/>
      <c r="AF108" s="621"/>
      <c r="AG108" s="622"/>
      <c r="AH108" s="622" t="s">
        <v>325</v>
      </c>
      <c r="AI108" s="621"/>
      <c r="AJ108" s="622"/>
      <c r="AK108" s="622"/>
      <c r="AL108" s="622"/>
      <c r="AM108" s="548"/>
      <c r="AN108" s="548"/>
      <c r="AO108" s="622"/>
      <c r="AP108" s="622"/>
      <c r="AQ108" s="621"/>
      <c r="AR108" s="621"/>
      <c r="AS108" s="622"/>
    </row>
    <row r="109" spans="1:45" s="6" customFormat="1" ht="34.5" customHeight="1" thickBot="1">
      <c r="A109" s="185" t="s">
        <v>173</v>
      </c>
      <c r="B109" s="94" t="s">
        <v>265</v>
      </c>
      <c r="C109" s="128">
        <v>6</v>
      </c>
      <c r="D109" s="77"/>
      <c r="E109" s="148"/>
      <c r="F109" s="147"/>
      <c r="G109" s="862">
        <v>3</v>
      </c>
      <c r="H109" s="339">
        <f t="shared" si="6"/>
        <v>90</v>
      </c>
      <c r="I109" s="124">
        <v>12</v>
      </c>
      <c r="J109" s="124" t="s">
        <v>276</v>
      </c>
      <c r="K109" s="145" t="s">
        <v>280</v>
      </c>
      <c r="L109" s="122"/>
      <c r="M109" s="379">
        <f>H109-I109</f>
        <v>78</v>
      </c>
      <c r="N109" s="77"/>
      <c r="O109" s="275"/>
      <c r="P109" s="126"/>
      <c r="Q109" s="275"/>
      <c r="R109" s="130"/>
      <c r="S109" s="275"/>
      <c r="T109" s="126"/>
      <c r="U109" s="275"/>
      <c r="V109" s="126"/>
      <c r="W109" s="275"/>
      <c r="X109" s="127">
        <v>8</v>
      </c>
      <c r="Y109" s="608">
        <v>4</v>
      </c>
      <c r="Z109" s="131"/>
      <c r="AA109" s="805">
        <v>3</v>
      </c>
      <c r="AC109" s="615"/>
      <c r="AD109" s="621"/>
      <c r="AE109" s="621"/>
      <c r="AF109" s="621"/>
      <c r="AG109" s="621"/>
      <c r="AH109" s="621" t="s">
        <v>307</v>
      </c>
      <c r="AI109" s="622"/>
      <c r="AJ109" s="622"/>
      <c r="AK109" s="621"/>
      <c r="AL109" s="621"/>
      <c r="AM109" s="621"/>
      <c r="AN109" s="621"/>
      <c r="AO109" s="621"/>
      <c r="AP109" s="621"/>
      <c r="AQ109" s="627"/>
      <c r="AR109" s="627"/>
      <c r="AS109" s="622"/>
    </row>
    <row r="110" spans="1:45" s="6" customFormat="1" ht="32.25" customHeight="1">
      <c r="A110" s="66" t="s">
        <v>175</v>
      </c>
      <c r="B110" s="219" t="s">
        <v>45</v>
      </c>
      <c r="C110" s="87"/>
      <c r="D110" s="87"/>
      <c r="E110" s="108"/>
      <c r="F110" s="331"/>
      <c r="G110" s="931">
        <v>7</v>
      </c>
      <c r="H110" s="64">
        <f t="shared" si="6"/>
        <v>210</v>
      </c>
      <c r="I110" s="110"/>
      <c r="J110" s="110"/>
      <c r="K110" s="106"/>
      <c r="L110" s="106"/>
      <c r="M110" s="382"/>
      <c r="N110" s="87"/>
      <c r="O110" s="273"/>
      <c r="P110" s="111"/>
      <c r="Q110" s="273"/>
      <c r="R110" s="113"/>
      <c r="S110" s="259"/>
      <c r="T110" s="113"/>
      <c r="U110" s="259"/>
      <c r="V110" s="111"/>
      <c r="W110" s="273"/>
      <c r="X110" s="111"/>
      <c r="Y110" s="273"/>
      <c r="Z110" s="113"/>
      <c r="AA110" s="805"/>
      <c r="AC110" s="615"/>
      <c r="AD110" s="621"/>
      <c r="AE110" s="621"/>
      <c r="AF110" s="621"/>
      <c r="AG110" s="621"/>
      <c r="AH110" s="621"/>
      <c r="AI110" s="622"/>
      <c r="AJ110" s="622"/>
      <c r="AK110" s="622"/>
      <c r="AL110" s="622"/>
      <c r="AM110" s="622"/>
      <c r="AN110" s="622"/>
      <c r="AO110" s="621"/>
      <c r="AP110" s="621"/>
      <c r="AQ110" s="621"/>
      <c r="AR110" s="621"/>
      <c r="AS110" s="622"/>
    </row>
    <row r="111" spans="1:45" s="6" customFormat="1" ht="19.5" customHeight="1" thickBot="1">
      <c r="A111" s="341"/>
      <c r="B111" s="68" t="s">
        <v>48</v>
      </c>
      <c r="C111" s="142"/>
      <c r="D111" s="142"/>
      <c r="E111" s="140"/>
      <c r="F111" s="330"/>
      <c r="G111" s="981">
        <v>2</v>
      </c>
      <c r="H111" s="340">
        <f>G111*30</f>
        <v>60</v>
      </c>
      <c r="I111" s="134"/>
      <c r="J111" s="141"/>
      <c r="K111" s="139"/>
      <c r="L111" s="139"/>
      <c r="M111" s="385"/>
      <c r="N111" s="142"/>
      <c r="O111" s="274"/>
      <c r="P111" s="143"/>
      <c r="Q111" s="274"/>
      <c r="R111" s="144"/>
      <c r="S111" s="260"/>
      <c r="T111" s="144"/>
      <c r="U111" s="260"/>
      <c r="V111" s="143"/>
      <c r="W111" s="274"/>
      <c r="X111" s="143"/>
      <c r="Y111" s="274"/>
      <c r="Z111" s="144"/>
      <c r="AA111" s="805"/>
      <c r="AC111" s="615"/>
      <c r="AD111" s="621"/>
      <c r="AE111" s="621"/>
      <c r="AF111" s="621"/>
      <c r="AG111" s="621"/>
      <c r="AH111" s="621"/>
      <c r="AI111" s="622"/>
      <c r="AJ111" s="622"/>
      <c r="AK111" s="622"/>
      <c r="AL111" s="622"/>
      <c r="AM111" s="622"/>
      <c r="AN111" s="622"/>
      <c r="AO111" s="621"/>
      <c r="AP111" s="621"/>
      <c r="AQ111" s="621"/>
      <c r="AR111" s="621"/>
      <c r="AS111" s="622"/>
    </row>
    <row r="112" spans="1:45" s="6" customFormat="1" ht="24.75" customHeight="1" thickBot="1">
      <c r="A112" s="185" t="s">
        <v>176</v>
      </c>
      <c r="B112" s="94" t="s">
        <v>58</v>
      </c>
      <c r="C112" s="128">
        <v>5</v>
      </c>
      <c r="D112" s="77"/>
      <c r="E112" s="148"/>
      <c r="F112" s="147"/>
      <c r="G112" s="963">
        <v>5</v>
      </c>
      <c r="H112" s="339">
        <f t="shared" si="6"/>
        <v>150</v>
      </c>
      <c r="I112" s="124">
        <v>8</v>
      </c>
      <c r="J112" s="124" t="s">
        <v>276</v>
      </c>
      <c r="K112" s="122" t="s">
        <v>277</v>
      </c>
      <c r="L112" s="122"/>
      <c r="M112" s="379">
        <f>H112-I112</f>
        <v>142</v>
      </c>
      <c r="N112" s="77"/>
      <c r="O112" s="275"/>
      <c r="P112" s="126"/>
      <c r="Q112" s="258"/>
      <c r="R112" s="126"/>
      <c r="S112" s="258"/>
      <c r="T112" s="130"/>
      <c r="U112" s="258"/>
      <c r="V112" s="127">
        <v>8</v>
      </c>
      <c r="W112" s="266"/>
      <c r="X112" s="130"/>
      <c r="Y112" s="650"/>
      <c r="Z112" s="131"/>
      <c r="AA112" s="805">
        <v>3</v>
      </c>
      <c r="AC112" s="615"/>
      <c r="AD112" s="621"/>
      <c r="AE112" s="621"/>
      <c r="AF112" s="621"/>
      <c r="AG112" s="622"/>
      <c r="AH112" s="622" t="s">
        <v>307</v>
      </c>
      <c r="AI112" s="621"/>
      <c r="AJ112" s="622"/>
      <c r="AK112" s="622"/>
      <c r="AL112" s="622"/>
      <c r="AM112" s="622"/>
      <c r="AN112" s="622"/>
      <c r="AO112" s="627"/>
      <c r="AP112" s="627"/>
      <c r="AQ112" s="622"/>
      <c r="AR112" s="622"/>
      <c r="AS112" s="622"/>
    </row>
    <row r="113" spans="1:45" s="6" customFormat="1" ht="36.75" customHeight="1">
      <c r="A113" s="66" t="s">
        <v>177</v>
      </c>
      <c r="B113" s="217" t="s">
        <v>87</v>
      </c>
      <c r="C113" s="214"/>
      <c r="D113" s="214"/>
      <c r="E113" s="214"/>
      <c r="F113" s="213"/>
      <c r="G113" s="931">
        <v>5</v>
      </c>
      <c r="H113" s="64">
        <f t="shared" si="6"/>
        <v>150</v>
      </c>
      <c r="I113" s="213"/>
      <c r="J113" s="213"/>
      <c r="K113" s="213"/>
      <c r="L113" s="213"/>
      <c r="M113" s="394"/>
      <c r="N113" s="87"/>
      <c r="O113" s="273"/>
      <c r="P113" s="111"/>
      <c r="Q113" s="273"/>
      <c r="R113" s="113"/>
      <c r="S113" s="273"/>
      <c r="T113" s="111"/>
      <c r="U113" s="273"/>
      <c r="V113" s="111"/>
      <c r="W113" s="273"/>
      <c r="X113" s="111"/>
      <c r="Y113" s="273"/>
      <c r="Z113" s="113"/>
      <c r="AA113" s="805"/>
      <c r="AC113" s="615"/>
      <c r="AD113" s="621"/>
      <c r="AE113" s="621"/>
      <c r="AF113" s="621"/>
      <c r="AG113" s="621"/>
      <c r="AH113" s="621"/>
      <c r="AI113" s="622"/>
      <c r="AJ113" s="622"/>
      <c r="AK113" s="621"/>
      <c r="AL113" s="621"/>
      <c r="AM113" s="621"/>
      <c r="AN113" s="621"/>
      <c r="AO113" s="621"/>
      <c r="AP113" s="621"/>
      <c r="AQ113" s="621"/>
      <c r="AR113" s="621"/>
      <c r="AS113" s="622"/>
    </row>
    <row r="114" spans="1:45" s="6" customFormat="1" ht="24.75" customHeight="1" thickBot="1">
      <c r="A114" s="341"/>
      <c r="B114" s="68" t="s">
        <v>48</v>
      </c>
      <c r="C114" s="220"/>
      <c r="D114" s="220"/>
      <c r="E114" s="221"/>
      <c r="F114" s="220"/>
      <c r="G114" s="989">
        <v>2</v>
      </c>
      <c r="H114" s="340">
        <f t="shared" si="6"/>
        <v>60</v>
      </c>
      <c r="I114" s="222"/>
      <c r="J114" s="220"/>
      <c r="K114" s="220"/>
      <c r="L114" s="220"/>
      <c r="M114" s="396"/>
      <c r="N114" s="142"/>
      <c r="O114" s="274"/>
      <c r="P114" s="143"/>
      <c r="Q114" s="274"/>
      <c r="R114" s="144"/>
      <c r="S114" s="274"/>
      <c r="T114" s="143"/>
      <c r="U114" s="274"/>
      <c r="V114" s="143"/>
      <c r="W114" s="274"/>
      <c r="X114" s="143"/>
      <c r="Y114" s="274"/>
      <c r="Z114" s="144"/>
      <c r="AA114" s="805"/>
      <c r="AC114" s="615"/>
      <c r="AD114" s="621"/>
      <c r="AE114" s="621"/>
      <c r="AF114" s="621"/>
      <c r="AG114" s="621"/>
      <c r="AH114" s="621"/>
      <c r="AI114" s="622"/>
      <c r="AJ114" s="622"/>
      <c r="AK114" s="621"/>
      <c r="AL114" s="621"/>
      <c r="AM114" s="621"/>
      <c r="AN114" s="621"/>
      <c r="AO114" s="621"/>
      <c r="AP114" s="621"/>
      <c r="AQ114" s="621"/>
      <c r="AR114" s="621"/>
      <c r="AS114" s="622"/>
    </row>
    <row r="115" spans="1:45" s="6" customFormat="1" ht="26.25" customHeight="1" thickBot="1">
      <c r="A115" s="185" t="s">
        <v>178</v>
      </c>
      <c r="B115" s="94" t="s">
        <v>58</v>
      </c>
      <c r="C115" s="223">
        <v>6</v>
      </c>
      <c r="D115" s="223"/>
      <c r="E115" s="223"/>
      <c r="F115" s="188"/>
      <c r="G115" s="963">
        <v>3</v>
      </c>
      <c r="H115" s="339">
        <f>G115*30</f>
        <v>90</v>
      </c>
      <c r="I115" s="124">
        <v>8</v>
      </c>
      <c r="J115" s="124" t="s">
        <v>278</v>
      </c>
      <c r="K115" s="122" t="s">
        <v>277</v>
      </c>
      <c r="L115" s="188"/>
      <c r="M115" s="397">
        <f>H115-I115</f>
        <v>82</v>
      </c>
      <c r="N115" s="77"/>
      <c r="O115" s="269"/>
      <c r="P115" s="126"/>
      <c r="Q115" s="275"/>
      <c r="R115" s="130"/>
      <c r="S115" s="258"/>
      <c r="T115" s="129"/>
      <c r="U115" s="299"/>
      <c r="V115" s="130"/>
      <c r="W115" s="258"/>
      <c r="X115" s="679">
        <v>8</v>
      </c>
      <c r="Y115" s="608">
        <v>0</v>
      </c>
      <c r="Z115" s="224"/>
      <c r="AA115" s="805">
        <v>3</v>
      </c>
      <c r="AC115" s="615"/>
      <c r="AD115" s="615"/>
      <c r="AE115" s="615"/>
      <c r="AF115" s="621"/>
      <c r="AG115" s="621"/>
      <c r="AH115" s="621" t="s">
        <v>307</v>
      </c>
      <c r="AI115" s="622"/>
      <c r="AJ115" s="622"/>
      <c r="AK115" s="622"/>
      <c r="AL115" s="622"/>
      <c r="AM115" s="624"/>
      <c r="AN115" s="624"/>
      <c r="AO115" s="622"/>
      <c r="AP115" s="622"/>
      <c r="AQ115" s="627"/>
      <c r="AR115" s="627"/>
      <c r="AS115" s="623"/>
    </row>
    <row r="116" spans="1:50" s="12" customFormat="1" ht="41.25" customHeight="1">
      <c r="A116" s="66" t="s">
        <v>179</v>
      </c>
      <c r="B116" s="105" t="s">
        <v>88</v>
      </c>
      <c r="C116" s="107"/>
      <c r="D116" s="106"/>
      <c r="E116" s="108"/>
      <c r="F116" s="331"/>
      <c r="G116" s="931">
        <v>7.5</v>
      </c>
      <c r="H116" s="64">
        <f t="shared" si="6"/>
        <v>225</v>
      </c>
      <c r="I116" s="110"/>
      <c r="J116" s="110"/>
      <c r="K116" s="106"/>
      <c r="L116" s="106"/>
      <c r="M116" s="382"/>
      <c r="N116" s="87"/>
      <c r="O116" s="259"/>
      <c r="P116" s="112"/>
      <c r="Q116" s="273"/>
      <c r="R116" s="113"/>
      <c r="S116" s="259"/>
      <c r="T116" s="113"/>
      <c r="U116" s="259"/>
      <c r="V116" s="113"/>
      <c r="W116" s="259"/>
      <c r="X116" s="113"/>
      <c r="Y116" s="259"/>
      <c r="Z116" s="113"/>
      <c r="AA116" s="806"/>
      <c r="AC116" s="615"/>
      <c r="AD116" s="622"/>
      <c r="AE116" s="622"/>
      <c r="AF116" s="624"/>
      <c r="AG116" s="621"/>
      <c r="AH116" s="621"/>
      <c r="AI116" s="622"/>
      <c r="AJ116" s="622"/>
      <c r="AK116" s="622"/>
      <c r="AL116" s="622"/>
      <c r="AM116" s="622"/>
      <c r="AN116" s="622"/>
      <c r="AO116" s="622"/>
      <c r="AP116" s="622"/>
      <c r="AQ116" s="622"/>
      <c r="AR116" s="622"/>
      <c r="AS116" s="622"/>
      <c r="AT116" s="6"/>
      <c r="AU116" s="6"/>
      <c r="AV116" s="6"/>
      <c r="AW116" s="6"/>
      <c r="AX116" s="6"/>
    </row>
    <row r="117" spans="1:50" s="12" customFormat="1" ht="21" customHeight="1" thickBot="1">
      <c r="A117" s="794"/>
      <c r="B117" s="68" t="s">
        <v>48</v>
      </c>
      <c r="C117" s="220"/>
      <c r="D117" s="220"/>
      <c r="E117" s="221"/>
      <c r="F117" s="220"/>
      <c r="G117" s="989">
        <v>1</v>
      </c>
      <c r="H117" s="340">
        <f t="shared" si="6"/>
        <v>30</v>
      </c>
      <c r="I117" s="134"/>
      <c r="J117" s="134"/>
      <c r="K117" s="135"/>
      <c r="L117" s="135"/>
      <c r="M117" s="384"/>
      <c r="N117" s="71"/>
      <c r="O117" s="264"/>
      <c r="P117" s="795"/>
      <c r="Q117" s="294"/>
      <c r="R117" s="169"/>
      <c r="S117" s="264"/>
      <c r="T117" s="169"/>
      <c r="U117" s="264"/>
      <c r="V117" s="169"/>
      <c r="W117" s="264"/>
      <c r="X117" s="169"/>
      <c r="Y117" s="652"/>
      <c r="Z117" s="796"/>
      <c r="AA117" s="806"/>
      <c r="AC117" s="615"/>
      <c r="AD117" s="622"/>
      <c r="AE117" s="622"/>
      <c r="AF117" s="624"/>
      <c r="AG117" s="621"/>
      <c r="AH117" s="621"/>
      <c r="AI117" s="622"/>
      <c r="AJ117" s="622"/>
      <c r="AK117" s="622"/>
      <c r="AL117" s="622"/>
      <c r="AM117" s="622"/>
      <c r="AN117" s="622"/>
      <c r="AO117" s="622"/>
      <c r="AP117" s="622"/>
      <c r="AQ117" s="622"/>
      <c r="AR117" s="622"/>
      <c r="AS117" s="622"/>
      <c r="AT117" s="6"/>
      <c r="AU117" s="6"/>
      <c r="AV117" s="6"/>
      <c r="AW117" s="6"/>
      <c r="AX117" s="6"/>
    </row>
    <row r="118" spans="1:45" s="6" customFormat="1" ht="29.25" customHeight="1" thickBot="1">
      <c r="A118" s="185" t="s">
        <v>180</v>
      </c>
      <c r="B118" s="94" t="s">
        <v>58</v>
      </c>
      <c r="C118" s="122">
        <v>3</v>
      </c>
      <c r="D118" s="122"/>
      <c r="E118" s="148"/>
      <c r="F118" s="147"/>
      <c r="G118" s="963">
        <v>5</v>
      </c>
      <c r="H118" s="339">
        <f t="shared" si="6"/>
        <v>150</v>
      </c>
      <c r="I118" s="124">
        <v>8</v>
      </c>
      <c r="J118" s="124" t="s">
        <v>276</v>
      </c>
      <c r="K118" s="122" t="s">
        <v>277</v>
      </c>
      <c r="L118" s="122"/>
      <c r="M118" s="379">
        <f>H118-I118</f>
        <v>142</v>
      </c>
      <c r="N118" s="77"/>
      <c r="O118" s="275"/>
      <c r="P118" s="126"/>
      <c r="Q118" s="275"/>
      <c r="R118" s="679">
        <v>8</v>
      </c>
      <c r="S118" s="275" t="s">
        <v>234</v>
      </c>
      <c r="T118" s="130"/>
      <c r="U118" s="258"/>
      <c r="V118" s="164"/>
      <c r="W118" s="263"/>
      <c r="X118" s="164"/>
      <c r="Y118" s="651"/>
      <c r="Z118" s="165"/>
      <c r="AA118" s="805">
        <v>2</v>
      </c>
      <c r="AC118" s="615"/>
      <c r="AD118" s="621"/>
      <c r="AE118" s="621"/>
      <c r="AF118" s="621"/>
      <c r="AG118" s="621"/>
      <c r="AH118" s="621" t="s">
        <v>325</v>
      </c>
      <c r="AI118" s="548"/>
      <c r="AJ118" s="621"/>
      <c r="AK118" s="622"/>
      <c r="AL118" s="622"/>
      <c r="AM118" s="622"/>
      <c r="AN118" s="622"/>
      <c r="AO118" s="625"/>
      <c r="AP118" s="625"/>
      <c r="AQ118" s="625"/>
      <c r="AR118" s="625"/>
      <c r="AS118" s="625"/>
    </row>
    <row r="119" spans="1:50" s="33" customFormat="1" ht="45" customHeight="1" thickBot="1">
      <c r="A119" s="344" t="s">
        <v>181</v>
      </c>
      <c r="B119" s="405" t="s">
        <v>266</v>
      </c>
      <c r="C119" s="412"/>
      <c r="D119" s="412"/>
      <c r="E119" s="407">
        <v>4</v>
      </c>
      <c r="F119" s="408"/>
      <c r="G119" s="990">
        <v>1.5</v>
      </c>
      <c r="H119" s="425">
        <f t="shared" si="6"/>
        <v>45</v>
      </c>
      <c r="I119" s="411">
        <f>SUM(J119:L119)</f>
        <v>8</v>
      </c>
      <c r="J119" s="411"/>
      <c r="K119" s="411"/>
      <c r="L119" s="411">
        <v>8</v>
      </c>
      <c r="M119" s="376">
        <f>H119-I119</f>
        <v>37</v>
      </c>
      <c r="N119" s="406"/>
      <c r="O119" s="419"/>
      <c r="P119" s="419"/>
      <c r="Q119" s="419"/>
      <c r="R119" s="420"/>
      <c r="S119" s="420"/>
      <c r="T119" s="414">
        <v>4</v>
      </c>
      <c r="U119" s="414">
        <v>4</v>
      </c>
      <c r="V119" s="420"/>
      <c r="W119" s="420"/>
      <c r="X119" s="420"/>
      <c r="Y119" s="650"/>
      <c r="Z119" s="421"/>
      <c r="AA119" s="810">
        <v>2</v>
      </c>
      <c r="AB119" s="6"/>
      <c r="AC119" s="615"/>
      <c r="AD119" s="621"/>
      <c r="AE119" s="621"/>
      <c r="AF119" s="621"/>
      <c r="AG119" s="621"/>
      <c r="AH119" s="621" t="s">
        <v>325</v>
      </c>
      <c r="AI119" s="622"/>
      <c r="AJ119" s="622"/>
      <c r="AK119" s="622"/>
      <c r="AL119" s="622"/>
      <c r="AM119" s="548"/>
      <c r="AN119" s="548"/>
      <c r="AO119" s="622"/>
      <c r="AP119" s="622"/>
      <c r="AQ119" s="622"/>
      <c r="AR119" s="622"/>
      <c r="AS119" s="622"/>
      <c r="AT119" s="6"/>
      <c r="AU119" s="6"/>
      <c r="AV119" s="6"/>
      <c r="AW119" s="6"/>
      <c r="AX119" s="6"/>
    </row>
    <row r="120" spans="1:50" s="33" customFormat="1" ht="34.5" customHeight="1" thickBot="1">
      <c r="A120" s="66" t="s">
        <v>182</v>
      </c>
      <c r="B120" s="219" t="s">
        <v>211</v>
      </c>
      <c r="C120" s="87"/>
      <c r="D120" s="87"/>
      <c r="E120" s="108"/>
      <c r="F120" s="331"/>
      <c r="G120" s="861">
        <v>3.5</v>
      </c>
      <c r="H120" s="64">
        <f t="shared" si="6"/>
        <v>105</v>
      </c>
      <c r="I120" s="549"/>
      <c r="J120" s="549"/>
      <c r="K120" s="549"/>
      <c r="L120" s="549"/>
      <c r="M120" s="382"/>
      <c r="N120" s="550"/>
      <c r="O120" s="551"/>
      <c r="P120" s="551"/>
      <c r="Q120" s="275"/>
      <c r="R120" s="552"/>
      <c r="S120" s="552"/>
      <c r="T120" s="553"/>
      <c r="U120" s="261"/>
      <c r="V120" s="552"/>
      <c r="W120" s="552"/>
      <c r="X120" s="552"/>
      <c r="Y120" s="650"/>
      <c r="Z120" s="554"/>
      <c r="AA120" s="808"/>
      <c r="AB120" s="6"/>
      <c r="AC120" s="615"/>
      <c r="AD120" s="621"/>
      <c r="AE120" s="621"/>
      <c r="AF120" s="621"/>
      <c r="AG120" s="621"/>
      <c r="AH120" s="621"/>
      <c r="AI120" s="622"/>
      <c r="AJ120" s="622"/>
      <c r="AK120" s="622"/>
      <c r="AL120" s="622"/>
      <c r="AM120" s="548"/>
      <c r="AN120" s="548"/>
      <c r="AO120" s="622"/>
      <c r="AP120" s="622"/>
      <c r="AQ120" s="622"/>
      <c r="AR120" s="622"/>
      <c r="AS120" s="622"/>
      <c r="AT120" s="6"/>
      <c r="AU120" s="6"/>
      <c r="AV120" s="6"/>
      <c r="AW120" s="6"/>
      <c r="AX120" s="6"/>
    </row>
    <row r="121" spans="1:50" s="33" customFormat="1" ht="22.5" customHeight="1" thickBot="1">
      <c r="A121" s="341"/>
      <c r="B121" s="68" t="s">
        <v>48</v>
      </c>
      <c r="C121" s="142"/>
      <c r="D121" s="142"/>
      <c r="E121" s="140"/>
      <c r="F121" s="330"/>
      <c r="G121" s="910">
        <v>1</v>
      </c>
      <c r="H121" s="340">
        <f t="shared" si="6"/>
        <v>30</v>
      </c>
      <c r="I121" s="549"/>
      <c r="J121" s="549"/>
      <c r="K121" s="549"/>
      <c r="L121" s="549"/>
      <c r="M121" s="382"/>
      <c r="N121" s="550"/>
      <c r="O121" s="551"/>
      <c r="P121" s="551"/>
      <c r="Q121" s="275"/>
      <c r="R121" s="552"/>
      <c r="S121" s="552"/>
      <c r="T121" s="553"/>
      <c r="U121" s="261"/>
      <c r="V121" s="552"/>
      <c r="W121" s="552"/>
      <c r="X121" s="552"/>
      <c r="Y121" s="650"/>
      <c r="Z121" s="554"/>
      <c r="AA121" s="808"/>
      <c r="AB121" s="6"/>
      <c r="AC121" s="615"/>
      <c r="AD121" s="621"/>
      <c r="AE121" s="621"/>
      <c r="AF121" s="621"/>
      <c r="AG121" s="621"/>
      <c r="AH121" s="621"/>
      <c r="AI121" s="622"/>
      <c r="AJ121" s="622"/>
      <c r="AK121" s="622"/>
      <c r="AL121" s="622"/>
      <c r="AM121" s="548"/>
      <c r="AN121" s="548"/>
      <c r="AO121" s="622"/>
      <c r="AP121" s="622"/>
      <c r="AQ121" s="622"/>
      <c r="AR121" s="622"/>
      <c r="AS121" s="622"/>
      <c r="AT121" s="6"/>
      <c r="AU121" s="6"/>
      <c r="AV121" s="6"/>
      <c r="AW121" s="6"/>
      <c r="AX121" s="6"/>
    </row>
    <row r="122" spans="1:45" s="6" customFormat="1" ht="33.75" customHeight="1">
      <c r="A122" s="1010" t="s">
        <v>210</v>
      </c>
      <c r="B122" s="1011" t="s">
        <v>212</v>
      </c>
      <c r="C122" s="172"/>
      <c r="D122" s="969">
        <v>6</v>
      </c>
      <c r="E122" s="1012"/>
      <c r="F122" s="1013"/>
      <c r="G122" s="1014">
        <v>2.5</v>
      </c>
      <c r="H122" s="229">
        <f t="shared" si="6"/>
        <v>75</v>
      </c>
      <c r="I122" s="158">
        <v>12</v>
      </c>
      <c r="J122" s="1015" t="s">
        <v>281</v>
      </c>
      <c r="K122" s="1015" t="s">
        <v>282</v>
      </c>
      <c r="L122" s="173"/>
      <c r="M122" s="388">
        <f>H122-I122</f>
        <v>63</v>
      </c>
      <c r="N122" s="172"/>
      <c r="O122" s="1016"/>
      <c r="P122" s="174"/>
      <c r="Q122" s="276"/>
      <c r="R122" s="175"/>
      <c r="S122" s="265"/>
      <c r="T122" s="175"/>
      <c r="U122" s="265"/>
      <c r="V122" s="175"/>
      <c r="W122" s="265"/>
      <c r="X122" s="176">
        <v>8</v>
      </c>
      <c r="Y122" s="1017">
        <v>4</v>
      </c>
      <c r="Z122" s="1018"/>
      <c r="AA122" s="805">
        <v>3</v>
      </c>
      <c r="AC122" s="615"/>
      <c r="AD122" s="639"/>
      <c r="AE122" s="639"/>
      <c r="AF122" s="621"/>
      <c r="AG122" s="621"/>
      <c r="AH122" s="621" t="s">
        <v>307</v>
      </c>
      <c r="AI122" s="622"/>
      <c r="AJ122" s="622"/>
      <c r="AK122" s="622"/>
      <c r="AL122" s="622"/>
      <c r="AM122" s="622"/>
      <c r="AN122" s="622"/>
      <c r="AO122" s="622"/>
      <c r="AP122" s="622"/>
      <c r="AQ122" s="627"/>
      <c r="AR122" s="627"/>
      <c r="AS122" s="623"/>
    </row>
    <row r="123" spans="1:45" s="6" customFormat="1" ht="22.5" customHeight="1">
      <c r="A123" s="2239" t="s">
        <v>323</v>
      </c>
      <c r="B123" s="2240"/>
      <c r="C123" s="2240"/>
      <c r="D123" s="2240"/>
      <c r="E123" s="2240"/>
      <c r="F123" s="2240"/>
      <c r="G123" s="2240"/>
      <c r="H123" s="2240"/>
      <c r="I123" s="2240"/>
      <c r="J123" s="2240"/>
      <c r="K123" s="2240"/>
      <c r="L123" s="2240"/>
      <c r="M123" s="2240"/>
      <c r="N123" s="2240"/>
      <c r="O123" s="2240"/>
      <c r="P123" s="2240"/>
      <c r="Q123" s="2240"/>
      <c r="R123" s="2240"/>
      <c r="S123" s="2240"/>
      <c r="T123" s="2240"/>
      <c r="U123" s="2240"/>
      <c r="V123" s="2240"/>
      <c r="W123" s="2240"/>
      <c r="X123" s="2240"/>
      <c r="Y123" s="2240"/>
      <c r="Z123" s="2241"/>
      <c r="AA123" s="805"/>
      <c r="AC123" s="615"/>
      <c r="AD123" s="639"/>
      <c r="AE123" s="639"/>
      <c r="AF123" s="621"/>
      <c r="AG123" s="621"/>
      <c r="AH123" s="621"/>
      <c r="AI123" s="622"/>
      <c r="AJ123" s="622"/>
      <c r="AK123" s="622"/>
      <c r="AL123" s="622"/>
      <c r="AM123" s="622"/>
      <c r="AN123" s="622"/>
      <c r="AO123" s="622"/>
      <c r="AP123" s="622"/>
      <c r="AQ123" s="627"/>
      <c r="AR123" s="627"/>
      <c r="AS123" s="623"/>
    </row>
    <row r="124" spans="1:45" s="6" customFormat="1" ht="37.5" customHeight="1">
      <c r="A124" s="66" t="s">
        <v>324</v>
      </c>
      <c r="B124" s="1025" t="s">
        <v>73</v>
      </c>
      <c r="C124" s="66"/>
      <c r="D124" s="978"/>
      <c r="E124" s="218"/>
      <c r="F124" s="218"/>
      <c r="G124" s="1020">
        <v>4</v>
      </c>
      <c r="H124" s="104">
        <f>30*G124</f>
        <v>120</v>
      </c>
      <c r="I124" s="784"/>
      <c r="J124" s="685"/>
      <c r="K124" s="685"/>
      <c r="L124" s="785"/>
      <c r="M124" s="387"/>
      <c r="N124" s="66"/>
      <c r="O124" s="1021"/>
      <c r="P124" s="327"/>
      <c r="Q124" s="328"/>
      <c r="R124" s="156"/>
      <c r="S124" s="262"/>
      <c r="T124" s="156"/>
      <c r="U124" s="262"/>
      <c r="V124" s="156"/>
      <c r="W124" s="262"/>
      <c r="X124" s="1022"/>
      <c r="Y124" s="1023"/>
      <c r="Z124" s="1024"/>
      <c r="AA124" s="805"/>
      <c r="AC124" s="615"/>
      <c r="AD124" s="639"/>
      <c r="AE124" s="639"/>
      <c r="AF124" s="621"/>
      <c r="AG124" s="621"/>
      <c r="AH124" s="621"/>
      <c r="AI124" s="622"/>
      <c r="AJ124" s="622"/>
      <c r="AK124" s="622"/>
      <c r="AL124" s="622"/>
      <c r="AM124" s="622"/>
      <c r="AN124" s="622"/>
      <c r="AO124" s="622"/>
      <c r="AP124" s="622"/>
      <c r="AQ124" s="627"/>
      <c r="AR124" s="627"/>
      <c r="AS124" s="623"/>
    </row>
    <row r="125" spans="1:45" s="6" customFormat="1" ht="37.5" customHeight="1">
      <c r="A125" s="66" t="s">
        <v>325</v>
      </c>
      <c r="B125" s="1025" t="s">
        <v>74</v>
      </c>
      <c r="C125" s="66"/>
      <c r="D125" s="978"/>
      <c r="E125" s="218"/>
      <c r="F125" s="218"/>
      <c r="G125" s="1020">
        <v>8</v>
      </c>
      <c r="H125" s="104">
        <f>30*G125</f>
        <v>240</v>
      </c>
      <c r="I125" s="784"/>
      <c r="J125" s="685"/>
      <c r="K125" s="685"/>
      <c r="L125" s="785"/>
      <c r="M125" s="387"/>
      <c r="N125" s="66"/>
      <c r="O125" s="1021"/>
      <c r="P125" s="327"/>
      <c r="Q125" s="328"/>
      <c r="R125" s="156"/>
      <c r="S125" s="262"/>
      <c r="T125" s="156"/>
      <c r="U125" s="262"/>
      <c r="V125" s="156"/>
      <c r="W125" s="262"/>
      <c r="X125" s="1022"/>
      <c r="Y125" s="1023"/>
      <c r="Z125" s="1024"/>
      <c r="AA125" s="805"/>
      <c r="AC125" s="615"/>
      <c r="AD125" s="639"/>
      <c r="AE125" s="639"/>
      <c r="AF125" s="621"/>
      <c r="AG125" s="621"/>
      <c r="AH125" s="621"/>
      <c r="AI125" s="622"/>
      <c r="AJ125" s="622"/>
      <c r="AK125" s="622"/>
      <c r="AL125" s="622"/>
      <c r="AM125" s="622"/>
      <c r="AN125" s="622"/>
      <c r="AO125" s="622"/>
      <c r="AP125" s="622"/>
      <c r="AQ125" s="627"/>
      <c r="AR125" s="627"/>
      <c r="AS125" s="623"/>
    </row>
    <row r="126" spans="1:45" s="6" customFormat="1" ht="18" customHeight="1">
      <c r="A126" s="2239" t="s">
        <v>326</v>
      </c>
      <c r="B126" s="2241"/>
      <c r="C126" s="66"/>
      <c r="D126" s="978"/>
      <c r="E126" s="218"/>
      <c r="F126" s="218"/>
      <c r="G126" s="1020">
        <f>SUM(G124:G125)</f>
        <v>12</v>
      </c>
      <c r="H126" s="1020">
        <f>SUM(H124:H125)</f>
        <v>360</v>
      </c>
      <c r="I126" s="784"/>
      <c r="J126" s="685"/>
      <c r="K126" s="685"/>
      <c r="L126" s="785"/>
      <c r="M126" s="387"/>
      <c r="N126" s="66"/>
      <c r="O126" s="1021"/>
      <c r="P126" s="327"/>
      <c r="Q126" s="328"/>
      <c r="R126" s="156"/>
      <c r="S126" s="262"/>
      <c r="T126" s="156"/>
      <c r="U126" s="262"/>
      <c r="V126" s="156"/>
      <c r="W126" s="262"/>
      <c r="X126" s="1022"/>
      <c r="Y126" s="1023"/>
      <c r="Z126" s="1024"/>
      <c r="AA126" s="805"/>
      <c r="AC126" s="615"/>
      <c r="AD126" s="639"/>
      <c r="AE126" s="639"/>
      <c r="AF126" s="621"/>
      <c r="AG126" s="621"/>
      <c r="AH126" s="621"/>
      <c r="AI126" s="622"/>
      <c r="AJ126" s="622"/>
      <c r="AK126" s="622"/>
      <c r="AL126" s="622"/>
      <c r="AM126" s="622"/>
      <c r="AN126" s="622"/>
      <c r="AO126" s="622"/>
      <c r="AP126" s="622"/>
      <c r="AQ126" s="627"/>
      <c r="AR126" s="627"/>
      <c r="AS126" s="623"/>
    </row>
    <row r="127" spans="1:51" s="31" customFormat="1" ht="23.25" customHeight="1" thickBot="1">
      <c r="A127" s="2242" t="s">
        <v>322</v>
      </c>
      <c r="B127" s="2243"/>
      <c r="C127" s="2243"/>
      <c r="D127" s="2243"/>
      <c r="E127" s="2243"/>
      <c r="F127" s="2243"/>
      <c r="G127" s="2243"/>
      <c r="H127" s="2243"/>
      <c r="I127" s="2243"/>
      <c r="J127" s="2243"/>
      <c r="K127" s="2243"/>
      <c r="L127" s="2243"/>
      <c r="M127" s="2243"/>
      <c r="N127" s="2243"/>
      <c r="O127" s="2243"/>
      <c r="P127" s="2243"/>
      <c r="Q127" s="2243"/>
      <c r="R127" s="2243"/>
      <c r="S127" s="2243"/>
      <c r="T127" s="2243"/>
      <c r="U127" s="2243"/>
      <c r="V127" s="2243"/>
      <c r="W127" s="2243"/>
      <c r="X127" s="2243"/>
      <c r="Y127" s="2243"/>
      <c r="Z127" s="2244"/>
      <c r="AA127" s="809"/>
      <c r="AB127" s="30"/>
      <c r="AC127" s="992">
        <f>G68+G71+G74+G77+G78+G81+G84+G87+G90+G94+G97+G100</f>
        <v>61.5</v>
      </c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</row>
    <row r="128" spans="1:50" s="18" customFormat="1" ht="32.25" customHeight="1" thickBot="1">
      <c r="A128" s="557">
        <v>1</v>
      </c>
      <c r="B128" s="556" t="s">
        <v>71</v>
      </c>
      <c r="C128" s="231"/>
      <c r="D128" s="231"/>
      <c r="E128" s="232"/>
      <c r="F128" s="231"/>
      <c r="G128" s="321">
        <v>16.5</v>
      </c>
      <c r="H128" s="339">
        <f>G128*30</f>
        <v>495</v>
      </c>
      <c r="I128" s="231">
        <f>SUMPRODUCT(N128:R128,$N$4:$R$4)</f>
        <v>0</v>
      </c>
      <c r="J128" s="231"/>
      <c r="K128" s="231"/>
      <c r="L128" s="231">
        <v>0</v>
      </c>
      <c r="M128" s="398">
        <f>H128-I128</f>
        <v>495</v>
      </c>
      <c r="N128" s="77"/>
      <c r="O128" s="275"/>
      <c r="P128" s="126"/>
      <c r="Q128" s="275"/>
      <c r="R128" s="126"/>
      <c r="S128" s="275"/>
      <c r="T128" s="126"/>
      <c r="U128" s="275"/>
      <c r="V128" s="126"/>
      <c r="W128" s="275"/>
      <c r="X128" s="126"/>
      <c r="Y128" s="654"/>
      <c r="Z128" s="210"/>
      <c r="AA128" s="805">
        <v>3</v>
      </c>
      <c r="AB128" s="6"/>
      <c r="AC128" s="993">
        <f>G69+G72+G75+G79+G82+G85+G88+G91+G95+G98+G101</f>
        <v>14</v>
      </c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s="18" customFormat="1" ht="27.75" customHeight="1" thickBot="1">
      <c r="A129" s="558">
        <v>2</v>
      </c>
      <c r="B129" s="855" t="s">
        <v>72</v>
      </c>
      <c r="C129" s="231" t="s">
        <v>298</v>
      </c>
      <c r="D129" s="231"/>
      <c r="E129" s="232"/>
      <c r="F129" s="231"/>
      <c r="G129" s="961">
        <v>3</v>
      </c>
      <c r="H129" s="339">
        <f>G129*30</f>
        <v>90</v>
      </c>
      <c r="I129" s="231">
        <f>SUMPRODUCT(N129:R129,$N$4:$R$4)</f>
        <v>0</v>
      </c>
      <c r="J129" s="231"/>
      <c r="K129" s="231"/>
      <c r="L129" s="231">
        <v>0</v>
      </c>
      <c r="M129" s="398">
        <f>H129-I129</f>
        <v>90</v>
      </c>
      <c r="N129" s="77"/>
      <c r="O129" s="275"/>
      <c r="P129" s="126"/>
      <c r="Q129" s="275"/>
      <c r="R129" s="126"/>
      <c r="S129" s="275"/>
      <c r="T129" s="126"/>
      <c r="U129" s="275"/>
      <c r="V129" s="126"/>
      <c r="W129" s="275"/>
      <c r="X129" s="126"/>
      <c r="Y129" s="654"/>
      <c r="Z129" s="210"/>
      <c r="AA129" s="805">
        <v>3</v>
      </c>
      <c r="AB129" s="6"/>
      <c r="AC129" s="993">
        <f>G70+G73+G76+G77+G80+G83+G86+G89+G92+G96+G99+G102+G104</f>
        <v>48.5</v>
      </c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s="18" customFormat="1" ht="20.25" customHeight="1" thickBot="1">
      <c r="A130" s="846">
        <v>4</v>
      </c>
      <c r="B130" s="847" t="s">
        <v>73</v>
      </c>
      <c r="C130" s="848"/>
      <c r="D130" s="848"/>
      <c r="E130" s="849"/>
      <c r="F130" s="850"/>
      <c r="G130" s="856"/>
      <c r="H130" s="858">
        <f>G130*30</f>
        <v>0</v>
      </c>
      <c r="I130" s="110"/>
      <c r="J130" s="110"/>
      <c r="K130" s="106"/>
      <c r="L130" s="106"/>
      <c r="M130" s="399"/>
      <c r="N130" s="87"/>
      <c r="O130" s="273"/>
      <c r="P130" s="111"/>
      <c r="Q130" s="273"/>
      <c r="R130" s="111"/>
      <c r="S130" s="273"/>
      <c r="T130" s="111"/>
      <c r="U130" s="273"/>
      <c r="V130" s="111"/>
      <c r="W130" s="273"/>
      <c r="X130" s="111"/>
      <c r="Y130" s="273"/>
      <c r="Z130" s="111"/>
      <c r="AA130" s="805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27" ht="13.5" customHeight="1" thickBot="1">
      <c r="A131" s="851">
        <v>5</v>
      </c>
      <c r="B131" s="847" t="s">
        <v>74</v>
      </c>
      <c r="C131" s="852"/>
      <c r="D131" s="852"/>
      <c r="E131" s="853"/>
      <c r="F131" s="854"/>
      <c r="G131" s="857"/>
      <c r="H131" s="859">
        <f>G131*30</f>
        <v>0</v>
      </c>
      <c r="I131" s="141"/>
      <c r="J131" s="141"/>
      <c r="K131" s="139"/>
      <c r="L131" s="139"/>
      <c r="M131" s="564"/>
      <c r="N131" s="202"/>
      <c r="O131" s="272"/>
      <c r="P131" s="203"/>
      <c r="Q131" s="600"/>
      <c r="R131" s="202"/>
      <c r="S131" s="272"/>
      <c r="T131" s="202"/>
      <c r="U131" s="272"/>
      <c r="V131" s="202"/>
      <c r="W131" s="272"/>
      <c r="X131" s="202"/>
      <c r="Y131" s="272"/>
      <c r="Z131" s="202"/>
      <c r="AA131" s="803"/>
    </row>
    <row r="132" spans="1:29" ht="19.5" thickBot="1">
      <c r="A132" s="2039" t="s">
        <v>99</v>
      </c>
      <c r="B132" s="2044"/>
      <c r="C132" s="565"/>
      <c r="D132" s="336"/>
      <c r="E132" s="337"/>
      <c r="F132" s="338"/>
      <c r="G132" s="312">
        <f>G68+G71+G74+G77+G78+G81+G84+G87+G90+G94+G97+G100+G103+G107+G108+G109+G110+G113+G116+G120+G126+G128+G129</f>
        <v>133</v>
      </c>
      <c r="H132" s="312">
        <f>H68+H71+H74+H77+H78+H81+H84+H87+H90+H94+H97+H100+H103+H107+H108+H109+H110+H113+H116+H120+H126+H128+H129</f>
        <v>3990</v>
      </c>
      <c r="I132" s="231"/>
      <c r="J132" s="231"/>
      <c r="K132" s="231"/>
      <c r="L132" s="231"/>
      <c r="M132" s="566"/>
      <c r="N132" s="562"/>
      <c r="O132" s="272"/>
      <c r="P132" s="203"/>
      <c r="Q132" s="600"/>
      <c r="R132" s="202"/>
      <c r="S132" s="272"/>
      <c r="T132" s="202"/>
      <c r="U132" s="272"/>
      <c r="V132" s="202"/>
      <c r="W132" s="272"/>
      <c r="X132" s="202"/>
      <c r="Y132" s="272"/>
      <c r="Z132" s="202"/>
      <c r="AA132" s="803"/>
      <c r="AC132" s="50">
        <f>30*G132</f>
        <v>3990</v>
      </c>
    </row>
    <row r="133" spans="1:29" ht="19.5" thickBot="1">
      <c r="A133" s="2105" t="s">
        <v>54</v>
      </c>
      <c r="B133" s="2106"/>
      <c r="C133" s="136"/>
      <c r="D133" s="136"/>
      <c r="E133" s="473"/>
      <c r="F133" s="136"/>
      <c r="G133" s="312">
        <f>G69+G72+G75+G79+G82+G85+G88+G91+G95+G98+G101+G104+G111+G114+G117+G121+G126</f>
        <v>33</v>
      </c>
      <c r="H133" s="312">
        <f>H69+H72+H75+H79+H82+H85+H88+H91+H95+H98+H101+H104+H111+H114+H117+H121+H126</f>
        <v>990</v>
      </c>
      <c r="I133" s="468"/>
      <c r="J133" s="468"/>
      <c r="K133" s="468"/>
      <c r="L133" s="468"/>
      <c r="M133" s="569"/>
      <c r="N133" s="102"/>
      <c r="O133" s="270"/>
      <c r="P133" s="200"/>
      <c r="Q133" s="601"/>
      <c r="R133" s="102"/>
      <c r="S133" s="270"/>
      <c r="T133" s="102"/>
      <c r="U133" s="270"/>
      <c r="V133" s="102"/>
      <c r="W133" s="270"/>
      <c r="X133" s="102"/>
      <c r="Y133" s="270"/>
      <c r="Z133" s="102"/>
      <c r="AA133" s="803"/>
      <c r="AC133" s="50">
        <f>30*G133</f>
        <v>990</v>
      </c>
    </row>
    <row r="134" spans="1:50" s="32" customFormat="1" ht="19.5" thickBot="1">
      <c r="A134" s="2061" t="s">
        <v>213</v>
      </c>
      <c r="B134" s="2062"/>
      <c r="C134" s="370"/>
      <c r="D134" s="370"/>
      <c r="E134" s="536"/>
      <c r="F134" s="370"/>
      <c r="G134" s="305">
        <f>G70+G73+G76+G77+G80+G83+G86+G89+G92+G96+G99+G102+G105+G106+G107+G108+G109+G112+G115+G118+G119+G122+G128+G129</f>
        <v>100</v>
      </c>
      <c r="H134" s="305">
        <f>H70+H73+H76+H77+H80+H83+H86+H89+H92+H96+H99+H102+H105+H106+H107+H108+H109+H112+H115+H118+H119+H122+H128+H129</f>
        <v>3000</v>
      </c>
      <c r="I134" s="305">
        <f>I70+I73+I76+I77+I80+I83+I86+I89+I92+I96+I99+I102+I105+I106+I107+I108+I109+I112+I115+I118+I119+I122</f>
        <v>168</v>
      </c>
      <c r="J134" s="1015" t="s">
        <v>342</v>
      </c>
      <c r="K134" s="1015" t="s">
        <v>343</v>
      </c>
      <c r="L134" s="1015" t="s">
        <v>327</v>
      </c>
      <c r="M134" s="305">
        <f>M70+M73+M76+M77+M80+M83+M86+M89+M92+M96+M99+M102+M105+M106+M107+M108+M109+M112+M115+M118+M119+M122+M128+M129</f>
        <v>2832</v>
      </c>
      <c r="N134" s="567">
        <f>SUM(N68:N122)</f>
        <v>16</v>
      </c>
      <c r="O134" s="567">
        <f aca="true" t="shared" si="7" ref="O134:Z134">SUM(O68:O122)</f>
        <v>0</v>
      </c>
      <c r="P134" s="567">
        <f t="shared" si="7"/>
        <v>16</v>
      </c>
      <c r="Q134" s="567">
        <f t="shared" si="7"/>
        <v>2</v>
      </c>
      <c r="R134" s="567">
        <f t="shared" si="7"/>
        <v>24</v>
      </c>
      <c r="S134" s="567">
        <f t="shared" si="7"/>
        <v>0</v>
      </c>
      <c r="T134" s="567">
        <f t="shared" si="7"/>
        <v>32</v>
      </c>
      <c r="U134" s="567">
        <f t="shared" si="7"/>
        <v>8</v>
      </c>
      <c r="V134" s="567">
        <f t="shared" si="7"/>
        <v>36</v>
      </c>
      <c r="W134" s="567">
        <f t="shared" si="7"/>
        <v>2</v>
      </c>
      <c r="X134" s="567">
        <f t="shared" si="7"/>
        <v>24</v>
      </c>
      <c r="Y134" s="567">
        <f t="shared" si="7"/>
        <v>8</v>
      </c>
      <c r="Z134" s="567">
        <f t="shared" si="7"/>
        <v>0</v>
      </c>
      <c r="AA134" s="811">
        <f>SUM(N134:Z134)</f>
        <v>168</v>
      </c>
      <c r="AB134" s="8"/>
      <c r="AC134" s="50">
        <f>30*G134</f>
        <v>3000</v>
      </c>
      <c r="AD134" s="50"/>
      <c r="AE134" s="50"/>
      <c r="AF134" s="50"/>
      <c r="AG134" s="50"/>
      <c r="AH134" s="8"/>
      <c r="AI134" s="50">
        <v>190</v>
      </c>
      <c r="AJ134" s="50">
        <v>2</v>
      </c>
      <c r="AK134" s="50"/>
      <c r="AL134" s="50"/>
      <c r="AM134" s="49"/>
      <c r="AN134" s="50"/>
      <c r="AO134" s="50"/>
      <c r="AP134" s="50"/>
      <c r="AQ134" s="50"/>
      <c r="AR134" s="49"/>
      <c r="AS134" s="50"/>
      <c r="AT134" s="8"/>
      <c r="AU134" s="8"/>
      <c r="AV134" s="8"/>
      <c r="AW134" s="8"/>
      <c r="AX134" s="8"/>
    </row>
    <row r="135" spans="1:50" s="32" customFormat="1" ht="19.5" thickBot="1">
      <c r="A135" s="2065"/>
      <c r="B135" s="2066"/>
      <c r="C135" s="2066"/>
      <c r="D135" s="2066"/>
      <c r="E135" s="2066"/>
      <c r="F135" s="2066"/>
      <c r="G135" s="2066"/>
      <c r="H135" s="2066"/>
      <c r="I135" s="2066"/>
      <c r="J135" s="2066"/>
      <c r="K135" s="2066"/>
      <c r="L135" s="2066"/>
      <c r="M135" s="2067"/>
      <c r="N135" s="559"/>
      <c r="O135" s="560"/>
      <c r="P135" s="559"/>
      <c r="Q135" s="560"/>
      <c r="R135" s="559"/>
      <c r="S135" s="560"/>
      <c r="T135" s="561"/>
      <c r="U135" s="560"/>
      <c r="V135" s="559"/>
      <c r="W135" s="560"/>
      <c r="X135" s="559"/>
      <c r="Y135" s="656"/>
      <c r="Z135" s="559"/>
      <c r="AA135" s="812"/>
      <c r="AB135" s="8"/>
      <c r="AC135" s="50"/>
      <c r="AD135" s="50"/>
      <c r="AE135" s="50"/>
      <c r="AF135" s="50"/>
      <c r="AG135" s="50"/>
      <c r="AH135" s="50"/>
      <c r="AI135" s="50">
        <v>50</v>
      </c>
      <c r="AJ135" s="50">
        <v>16</v>
      </c>
      <c r="AK135" s="50"/>
      <c r="AL135" s="50"/>
      <c r="AM135" s="49"/>
      <c r="AN135" s="50"/>
      <c r="AO135" s="50"/>
      <c r="AP135" s="50"/>
      <c r="AQ135" s="50"/>
      <c r="AR135" s="49"/>
      <c r="AS135" s="50"/>
      <c r="AT135" s="8"/>
      <c r="AU135" s="8"/>
      <c r="AV135" s="8"/>
      <c r="AW135" s="8"/>
      <c r="AX135" s="8"/>
    </row>
    <row r="136" spans="1:36" ht="19.5" customHeight="1" thickBot="1">
      <c r="A136" s="2039" t="s">
        <v>75</v>
      </c>
      <c r="B136" s="2040"/>
      <c r="C136" s="335"/>
      <c r="D136" s="336"/>
      <c r="E136" s="337"/>
      <c r="F136" s="338"/>
      <c r="G136" s="312">
        <f aca="true" t="shared" si="8" ref="G136:H138">G132+G63+G20</f>
        <v>219</v>
      </c>
      <c r="H136" s="312">
        <f t="shared" si="8"/>
        <v>6570</v>
      </c>
      <c r="I136" s="231"/>
      <c r="J136" s="231"/>
      <c r="K136" s="231"/>
      <c r="L136" s="231"/>
      <c r="M136" s="566"/>
      <c r="N136" s="11"/>
      <c r="R136" s="11"/>
      <c r="T136" s="11"/>
      <c r="V136" s="11"/>
      <c r="X136" s="11"/>
      <c r="Z136" s="11"/>
      <c r="AA136" s="803"/>
      <c r="AB136" s="1027">
        <f>G68+G71+G74+G77+G78+G81+G84+G87+G90+G94+G97+G100+G103+G107+G108+G109+G110+G113+G116+G120</f>
        <v>101.5</v>
      </c>
      <c r="AF136" s="4"/>
      <c r="AG136" s="4"/>
      <c r="AH136" s="4"/>
      <c r="AI136" s="8">
        <v>16</v>
      </c>
      <c r="AJ136" s="8">
        <v>16</v>
      </c>
    </row>
    <row r="137" spans="1:34" ht="19.5" customHeight="1" thickBot="1">
      <c r="A137" s="2039" t="s">
        <v>54</v>
      </c>
      <c r="B137" s="2040"/>
      <c r="C137" s="73"/>
      <c r="D137" s="73"/>
      <c r="E137" s="236"/>
      <c r="F137" s="73"/>
      <c r="G137" s="312">
        <f t="shared" si="8"/>
        <v>78.5</v>
      </c>
      <c r="H137" s="312">
        <f t="shared" si="8"/>
        <v>2355</v>
      </c>
      <c r="I137" s="179"/>
      <c r="J137" s="1063"/>
      <c r="K137" s="1063"/>
      <c r="L137" s="1063"/>
      <c r="M137" s="610"/>
      <c r="N137" s="11"/>
      <c r="R137" s="11"/>
      <c r="T137" s="11"/>
      <c r="V137" s="11"/>
      <c r="X137" s="11"/>
      <c r="Z137" s="11"/>
      <c r="AA137" s="803"/>
      <c r="AC137" s="991">
        <f>I70+I73+I76+I77+I80+I83+I86+I89+I92+I96+I99+I102+I104+I105</f>
        <v>94</v>
      </c>
      <c r="AF137" s="4"/>
      <c r="AG137" s="4"/>
      <c r="AH137" s="4"/>
    </row>
    <row r="138" spans="1:50" s="34" customFormat="1" ht="19.5" thickBot="1">
      <c r="A138" s="2061" t="s">
        <v>55</v>
      </c>
      <c r="B138" s="2062"/>
      <c r="C138" s="370"/>
      <c r="D138" s="370"/>
      <c r="E138" s="536"/>
      <c r="F138" s="370"/>
      <c r="G138" s="312">
        <f t="shared" si="8"/>
        <v>140.5</v>
      </c>
      <c r="H138" s="312">
        <f t="shared" si="8"/>
        <v>4215</v>
      </c>
      <c r="I138" s="1062">
        <f>SUM(I134,I65,I22)</f>
        <v>290</v>
      </c>
      <c r="J138" s="685" t="s">
        <v>331</v>
      </c>
      <c r="K138" s="685" t="s">
        <v>332</v>
      </c>
      <c r="L138" s="685" t="s">
        <v>333</v>
      </c>
      <c r="M138" s="643">
        <f aca="true" t="shared" si="9" ref="M138:Z138">SUM(M134,M65,M22)</f>
        <v>3925</v>
      </c>
      <c r="N138" s="373">
        <f t="shared" si="9"/>
        <v>46</v>
      </c>
      <c r="O138" s="373">
        <f t="shared" si="9"/>
        <v>6</v>
      </c>
      <c r="P138" s="373">
        <f t="shared" si="9"/>
        <v>60</v>
      </c>
      <c r="Q138" s="373">
        <f t="shared" si="9"/>
        <v>10</v>
      </c>
      <c r="R138" s="373">
        <f t="shared" si="9"/>
        <v>36</v>
      </c>
      <c r="S138" s="373">
        <f t="shared" si="9"/>
        <v>2</v>
      </c>
      <c r="T138" s="373">
        <f t="shared" si="9"/>
        <v>40</v>
      </c>
      <c r="U138" s="373">
        <f t="shared" si="9"/>
        <v>8</v>
      </c>
      <c r="V138" s="373">
        <f t="shared" si="9"/>
        <v>40</v>
      </c>
      <c r="W138" s="373">
        <f t="shared" si="9"/>
        <v>2</v>
      </c>
      <c r="X138" s="373">
        <f t="shared" si="9"/>
        <v>32</v>
      </c>
      <c r="Y138" s="373">
        <f t="shared" si="9"/>
        <v>8</v>
      </c>
      <c r="Z138" s="373">
        <f t="shared" si="9"/>
        <v>0</v>
      </c>
      <c r="AA138" s="801">
        <f>SUM(N138:Z138)</f>
        <v>290</v>
      </c>
      <c r="AB138" s="8"/>
      <c r="AC138" s="49">
        <f>30*G136</f>
        <v>6570</v>
      </c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8"/>
      <c r="AU138" s="8"/>
      <c r="AV138" s="8"/>
      <c r="AW138" s="8"/>
      <c r="AX138" s="8"/>
    </row>
    <row r="139" spans="1:30" ht="19.5" customHeight="1" thickBot="1">
      <c r="A139" s="2110" t="s">
        <v>76</v>
      </c>
      <c r="B139" s="2111"/>
      <c r="C139" s="2111"/>
      <c r="D139" s="2111"/>
      <c r="E139" s="2111"/>
      <c r="F139" s="2111"/>
      <c r="G139" s="2111"/>
      <c r="H139" s="2111"/>
      <c r="I139" s="2111"/>
      <c r="J139" s="2111"/>
      <c r="K139" s="2111"/>
      <c r="L139" s="2111"/>
      <c r="M139" s="2111"/>
      <c r="N139" s="2042"/>
      <c r="O139" s="2042"/>
      <c r="P139" s="2042"/>
      <c r="Q139" s="2042"/>
      <c r="R139" s="2042"/>
      <c r="S139" s="2042"/>
      <c r="T139" s="2042"/>
      <c r="U139" s="2042"/>
      <c r="V139" s="2042"/>
      <c r="W139" s="2042"/>
      <c r="X139" s="2042"/>
      <c r="Y139" s="2042"/>
      <c r="Z139" s="2042"/>
      <c r="AA139" s="809"/>
      <c r="AB139" s="30"/>
      <c r="AC139" s="49">
        <f>30*G137</f>
        <v>2355</v>
      </c>
      <c r="AD139" s="30"/>
    </row>
    <row r="140" spans="1:45" s="5" customFormat="1" ht="40.5" customHeight="1" thickBot="1">
      <c r="A140" s="185" t="s">
        <v>183</v>
      </c>
      <c r="B140" s="178" t="s">
        <v>312</v>
      </c>
      <c r="C140" s="122"/>
      <c r="D140" s="122">
        <v>3</v>
      </c>
      <c r="E140" s="147"/>
      <c r="F140" s="148"/>
      <c r="G140" s="78">
        <v>3</v>
      </c>
      <c r="H140" s="339">
        <f aca="true" t="shared" si="10" ref="H140:H146">G140*30</f>
        <v>90</v>
      </c>
      <c r="I140" s="124">
        <v>8</v>
      </c>
      <c r="J140" s="124" t="s">
        <v>276</v>
      </c>
      <c r="K140" s="122" t="s">
        <v>277</v>
      </c>
      <c r="L140" s="124"/>
      <c r="M140" s="395">
        <f>H140-I140</f>
        <v>82</v>
      </c>
      <c r="N140" s="128"/>
      <c r="O140" s="593"/>
      <c r="P140" s="147"/>
      <c r="Q140" s="298"/>
      <c r="R140" s="147">
        <v>8</v>
      </c>
      <c r="S140" s="994">
        <v>0</v>
      </c>
      <c r="T140" s="995"/>
      <c r="U140" s="298"/>
      <c r="V140" s="996"/>
      <c r="W140" s="994"/>
      <c r="X140" s="996"/>
      <c r="Y140" s="997"/>
      <c r="Z140" s="998"/>
      <c r="AA140" s="802">
        <v>2</v>
      </c>
      <c r="AC140" s="49">
        <f>30*G138</f>
        <v>4215</v>
      </c>
      <c r="AD140" s="615"/>
      <c r="AE140" s="615"/>
      <c r="AF140" s="621"/>
      <c r="AG140" s="621"/>
      <c r="AH140" s="621" t="s">
        <v>325</v>
      </c>
      <c r="AI140" s="1064" t="s">
        <v>299</v>
      </c>
      <c r="AJ140" s="1065">
        <f>SUMIF(AH$140:AH$146,1,G$140:G$146)</f>
        <v>0</v>
      </c>
      <c r="AK140" s="640"/>
      <c r="AL140" s="640"/>
      <c r="AM140" s="627"/>
      <c r="AN140" s="627"/>
      <c r="AO140" s="640"/>
      <c r="AP140" s="640"/>
      <c r="AQ140" s="640"/>
      <c r="AR140" s="640"/>
      <c r="AS140" s="640"/>
    </row>
    <row r="141" spans="1:45" s="5" customFormat="1" ht="40.5" customHeight="1" thickBot="1">
      <c r="A141" s="185" t="s">
        <v>267</v>
      </c>
      <c r="B141" s="800" t="s">
        <v>313</v>
      </c>
      <c r="C141" s="122"/>
      <c r="D141" s="122">
        <v>5</v>
      </c>
      <c r="E141" s="147"/>
      <c r="F141" s="148"/>
      <c r="G141" s="78">
        <v>3</v>
      </c>
      <c r="H141" s="339">
        <f t="shared" si="10"/>
        <v>90</v>
      </c>
      <c r="I141" s="124">
        <v>8</v>
      </c>
      <c r="J141" s="124" t="s">
        <v>276</v>
      </c>
      <c r="K141" s="122" t="s">
        <v>277</v>
      </c>
      <c r="L141" s="124"/>
      <c r="M141" s="395">
        <f>H141-I141</f>
        <v>82</v>
      </c>
      <c r="N141" s="128"/>
      <c r="O141" s="593"/>
      <c r="P141" s="147"/>
      <c r="Q141" s="298"/>
      <c r="R141" s="147"/>
      <c r="S141" s="994"/>
      <c r="T141" s="995"/>
      <c r="U141" s="298"/>
      <c r="V141" s="996">
        <v>8</v>
      </c>
      <c r="W141" s="994">
        <v>0</v>
      </c>
      <c r="X141" s="996"/>
      <c r="Y141" s="997"/>
      <c r="Z141" s="998"/>
      <c r="AA141" s="802">
        <v>3</v>
      </c>
      <c r="AC141" s="615"/>
      <c r="AD141" s="615"/>
      <c r="AE141" s="615" t="s">
        <v>294</v>
      </c>
      <c r="AF141" s="621"/>
      <c r="AG141" s="621"/>
      <c r="AH141" s="621" t="s">
        <v>307</v>
      </c>
      <c r="AI141" s="1064" t="s">
        <v>300</v>
      </c>
      <c r="AJ141" s="1065">
        <f>SUMIF(AH$140:AH$146,2,G$140:G$146)</f>
        <v>9</v>
      </c>
      <c r="AK141" s="640"/>
      <c r="AL141" s="640"/>
      <c r="AM141" s="627"/>
      <c r="AN141" s="627"/>
      <c r="AO141" s="640"/>
      <c r="AP141" s="640"/>
      <c r="AQ141" s="640"/>
      <c r="AR141" s="640"/>
      <c r="AS141" s="640"/>
    </row>
    <row r="142" spans="1:45" s="6" customFormat="1" ht="57" customHeight="1" thickBot="1">
      <c r="A142" s="185" t="s">
        <v>315</v>
      </c>
      <c r="B142" s="348" t="s">
        <v>314</v>
      </c>
      <c r="C142" s="100"/>
      <c r="D142" s="927">
        <v>4</v>
      </c>
      <c r="E142" s="349"/>
      <c r="F142" s="349"/>
      <c r="G142" s="320">
        <v>3</v>
      </c>
      <c r="H142" s="339">
        <f t="shared" si="10"/>
        <v>90</v>
      </c>
      <c r="I142" s="124">
        <v>6</v>
      </c>
      <c r="J142" s="124" t="s">
        <v>278</v>
      </c>
      <c r="K142" s="122" t="s">
        <v>279</v>
      </c>
      <c r="L142" s="100"/>
      <c r="M142" s="395">
        <f>H142-I142</f>
        <v>84</v>
      </c>
      <c r="N142" s="927"/>
      <c r="O142" s="999"/>
      <c r="P142" s="781"/>
      <c r="Q142" s="780"/>
      <c r="R142" s="781"/>
      <c r="S142" s="1000"/>
      <c r="T142" s="1001">
        <v>4</v>
      </c>
      <c r="U142" s="780">
        <v>2</v>
      </c>
      <c r="V142" s="523"/>
      <c r="W142" s="1000"/>
      <c r="X142" s="1002"/>
      <c r="Y142" s="1003"/>
      <c r="Z142" s="1004"/>
      <c r="AA142" s="805">
        <v>2</v>
      </c>
      <c r="AC142" s="615"/>
      <c r="AD142" s="615"/>
      <c r="AE142" s="615"/>
      <c r="AF142" s="621"/>
      <c r="AG142" s="621"/>
      <c r="AH142" s="621" t="s">
        <v>325</v>
      </c>
      <c r="AI142" s="1064" t="s">
        <v>301</v>
      </c>
      <c r="AJ142" s="1065">
        <f>SUMIF(AH$140:AH$146,3,G$140:G$146)</f>
        <v>6</v>
      </c>
      <c r="AK142" s="640"/>
      <c r="AL142" s="640"/>
      <c r="AM142" s="627"/>
      <c r="AN142" s="627"/>
      <c r="AO142" s="641"/>
      <c r="AP142" s="641"/>
      <c r="AQ142" s="622"/>
      <c r="AR142" s="622"/>
      <c r="AS142" s="622"/>
    </row>
    <row r="143" spans="1:45" s="6" customFormat="1" ht="36.75" customHeight="1" thickBot="1">
      <c r="A143" s="185" t="s">
        <v>214</v>
      </c>
      <c r="B143" s="178" t="s">
        <v>316</v>
      </c>
      <c r="C143" s="122"/>
      <c r="D143" s="122">
        <v>3</v>
      </c>
      <c r="E143" s="147"/>
      <c r="F143" s="147"/>
      <c r="G143" s="305">
        <v>3</v>
      </c>
      <c r="H143" s="339">
        <f t="shared" si="10"/>
        <v>90</v>
      </c>
      <c r="I143" s="124">
        <v>6</v>
      </c>
      <c r="J143" s="124" t="s">
        <v>278</v>
      </c>
      <c r="K143" s="122" t="s">
        <v>279</v>
      </c>
      <c r="L143" s="100"/>
      <c r="M143" s="395">
        <f>H143-I143</f>
        <v>84</v>
      </c>
      <c r="N143" s="128"/>
      <c r="O143" s="298"/>
      <c r="P143" s="147"/>
      <c r="Q143" s="298"/>
      <c r="R143" s="995">
        <v>4</v>
      </c>
      <c r="S143" s="1005">
        <v>2</v>
      </c>
      <c r="T143" s="1006"/>
      <c r="U143" s="1005"/>
      <c r="V143" s="147"/>
      <c r="W143" s="298"/>
      <c r="X143" s="1006"/>
      <c r="Y143" s="1007"/>
      <c r="Z143" s="1008"/>
      <c r="AA143" s="805">
        <v>2</v>
      </c>
      <c r="AC143" s="615"/>
      <c r="AD143" s="621"/>
      <c r="AE143" s="621"/>
      <c r="AF143" s="621"/>
      <c r="AG143" s="621"/>
      <c r="AH143" s="621" t="s">
        <v>325</v>
      </c>
      <c r="AI143" s="1064"/>
      <c r="AJ143" s="1065">
        <f>SUM(AJ140:AJ142)</f>
        <v>15</v>
      </c>
      <c r="AK143" s="624"/>
      <c r="AL143" s="624"/>
      <c r="AM143" s="622"/>
      <c r="AN143" s="622"/>
      <c r="AO143" s="621"/>
      <c r="AP143" s="621"/>
      <c r="AQ143" s="622"/>
      <c r="AR143" s="622"/>
      <c r="AS143" s="622"/>
    </row>
    <row r="144" spans="1:34" s="6" customFormat="1" ht="49.5" customHeight="1" thickBot="1">
      <c r="A144" s="185" t="s">
        <v>184</v>
      </c>
      <c r="B144" s="355" t="s">
        <v>317</v>
      </c>
      <c r="C144" s="246">
        <v>6</v>
      </c>
      <c r="D144" s="246"/>
      <c r="E144" s="246"/>
      <c r="F144" s="246"/>
      <c r="G144" s="359">
        <v>3</v>
      </c>
      <c r="H144" s="339">
        <f t="shared" si="10"/>
        <v>90</v>
      </c>
      <c r="I144" s="339">
        <v>12</v>
      </c>
      <c r="J144" s="339" t="s">
        <v>275</v>
      </c>
      <c r="K144" s="339" t="s">
        <v>278</v>
      </c>
      <c r="L144" s="339"/>
      <c r="M144" s="395">
        <f>H144-I144</f>
        <v>78</v>
      </c>
      <c r="N144" s="246"/>
      <c r="O144" s="296"/>
      <c r="P144" s="246"/>
      <c r="Q144" s="603"/>
      <c r="R144" s="80"/>
      <c r="S144" s="300"/>
      <c r="T144" s="247"/>
      <c r="U144" s="280"/>
      <c r="V144" s="248"/>
      <c r="W144" s="280"/>
      <c r="X144" s="247">
        <v>12</v>
      </c>
      <c r="Y144" s="659">
        <v>0</v>
      </c>
      <c r="Z144" s="247"/>
      <c r="AA144" s="805"/>
      <c r="AH144" s="6">
        <v>3</v>
      </c>
    </row>
    <row r="145" spans="1:27" s="6" customFormat="1" ht="54" customHeight="1" thickBot="1">
      <c r="A145" s="185" t="s">
        <v>318</v>
      </c>
      <c r="B145" s="358" t="s">
        <v>189</v>
      </c>
      <c r="C145" s="104"/>
      <c r="D145" s="249"/>
      <c r="E145" s="53"/>
      <c r="F145" s="53"/>
      <c r="G145" s="362">
        <v>3</v>
      </c>
      <c r="H145" s="360">
        <f t="shared" si="10"/>
        <v>90</v>
      </c>
      <c r="I145" s="250"/>
      <c r="J145" s="250"/>
      <c r="K145" s="250"/>
      <c r="L145" s="250"/>
      <c r="M145" s="401"/>
      <c r="N145" s="250"/>
      <c r="O145" s="296"/>
      <c r="P145" s="104"/>
      <c r="Q145" s="604"/>
      <c r="R145" s="80"/>
      <c r="S145" s="301"/>
      <c r="T145" s="247"/>
      <c r="U145" s="280"/>
      <c r="V145" s="248"/>
      <c r="W145" s="280"/>
      <c r="X145" s="247"/>
      <c r="Y145" s="659"/>
      <c r="Z145" s="247"/>
      <c r="AA145" s="805"/>
    </row>
    <row r="146" spans="1:27" s="6" customFormat="1" ht="43.5" customHeight="1" thickBot="1">
      <c r="A146" s="185" t="s">
        <v>319</v>
      </c>
      <c r="B146" s="573" t="s">
        <v>100</v>
      </c>
      <c r="C146" s="341"/>
      <c r="D146" s="574"/>
      <c r="E146" s="252"/>
      <c r="F146" s="252"/>
      <c r="G146" s="575">
        <v>3</v>
      </c>
      <c r="H146" s="576">
        <f t="shared" si="10"/>
        <v>90</v>
      </c>
      <c r="I146" s="250"/>
      <c r="J146" s="250"/>
      <c r="K146" s="250"/>
      <c r="L146" s="250"/>
      <c r="M146" s="401"/>
      <c r="N146" s="250"/>
      <c r="O146" s="296"/>
      <c r="P146" s="104"/>
      <c r="Q146" s="604"/>
      <c r="R146" s="80"/>
      <c r="S146" s="301"/>
      <c r="T146" s="247"/>
      <c r="U146" s="280"/>
      <c r="V146" s="248"/>
      <c r="W146" s="280"/>
      <c r="X146" s="247"/>
      <c r="Y146" s="659"/>
      <c r="Z146" s="247"/>
      <c r="AA146" s="805"/>
    </row>
    <row r="147" spans="1:27" s="6" customFormat="1" ht="26.25" customHeight="1" hidden="1">
      <c r="A147" s="356"/>
      <c r="B147" s="358"/>
      <c r="C147" s="104"/>
      <c r="D147" s="249"/>
      <c r="E147" s="53"/>
      <c r="F147" s="53"/>
      <c r="G147" s="361"/>
      <c r="H147" s="360"/>
      <c r="I147" s="250"/>
      <c r="J147" s="250"/>
      <c r="K147" s="250"/>
      <c r="L147" s="250"/>
      <c r="M147" s="401"/>
      <c r="N147" s="250"/>
      <c r="O147" s="296"/>
      <c r="P147" s="104"/>
      <c r="Q147" s="604"/>
      <c r="R147" s="80"/>
      <c r="S147" s="301"/>
      <c r="T147" s="247"/>
      <c r="U147" s="280"/>
      <c r="V147" s="248"/>
      <c r="W147" s="280"/>
      <c r="X147" s="247"/>
      <c r="Y147" s="659"/>
      <c r="Z147" s="247"/>
      <c r="AA147" s="805"/>
    </row>
    <row r="148" spans="1:27" s="6" customFormat="1" ht="48.75" customHeight="1" hidden="1">
      <c r="A148" s="356"/>
      <c r="B148" s="358"/>
      <c r="C148" s="104"/>
      <c r="D148" s="249"/>
      <c r="E148" s="53"/>
      <c r="F148" s="53"/>
      <c r="G148" s="362"/>
      <c r="H148" s="360"/>
      <c r="I148" s="250"/>
      <c r="J148" s="250"/>
      <c r="K148" s="250"/>
      <c r="L148" s="250"/>
      <c r="M148" s="401"/>
      <c r="N148" s="250"/>
      <c r="O148" s="296"/>
      <c r="P148" s="104"/>
      <c r="Q148" s="604"/>
      <c r="R148" s="80"/>
      <c r="S148" s="301"/>
      <c r="T148" s="247"/>
      <c r="U148" s="280"/>
      <c r="V148" s="248"/>
      <c r="W148" s="280"/>
      <c r="X148" s="247"/>
      <c r="Y148" s="659"/>
      <c r="Z148" s="247"/>
      <c r="AA148" s="805"/>
    </row>
    <row r="149" spans="1:27" s="6" customFormat="1" ht="47.25" customHeight="1" hidden="1" thickBot="1">
      <c r="A149" s="572"/>
      <c r="B149" s="573"/>
      <c r="C149" s="341"/>
      <c r="D149" s="574"/>
      <c r="E149" s="252"/>
      <c r="F149" s="252"/>
      <c r="G149" s="575"/>
      <c r="H149" s="576"/>
      <c r="I149" s="577"/>
      <c r="J149" s="577"/>
      <c r="K149" s="577"/>
      <c r="L149" s="577"/>
      <c r="M149" s="578"/>
      <c r="N149" s="577"/>
      <c r="O149" s="579"/>
      <c r="P149" s="341"/>
      <c r="Q149" s="605"/>
      <c r="R149" s="69"/>
      <c r="S149" s="580"/>
      <c r="T149" s="581"/>
      <c r="U149" s="583"/>
      <c r="V149" s="582"/>
      <c r="W149" s="583"/>
      <c r="X149" s="581"/>
      <c r="Y149" s="660"/>
      <c r="Z149" s="581"/>
      <c r="AA149" s="805"/>
    </row>
    <row r="150" spans="1:27" ht="19.5" customHeight="1" thickBot="1">
      <c r="A150" s="2039" t="s">
        <v>78</v>
      </c>
      <c r="B150" s="2040"/>
      <c r="C150" s="335"/>
      <c r="D150" s="336"/>
      <c r="E150" s="337"/>
      <c r="F150" s="338"/>
      <c r="G150" s="312">
        <f>SUM(G140:G149)</f>
        <v>21</v>
      </c>
      <c r="H150" s="339">
        <f>SUM(H151:H152)</f>
        <v>630</v>
      </c>
      <c r="I150" s="231"/>
      <c r="J150" s="231"/>
      <c r="K150" s="231"/>
      <c r="L150" s="231"/>
      <c r="M150" s="390"/>
      <c r="N150" s="179"/>
      <c r="O150" s="271"/>
      <c r="P150" s="180"/>
      <c r="Q150" s="595"/>
      <c r="R150" s="179"/>
      <c r="S150" s="271"/>
      <c r="T150" s="179"/>
      <c r="U150" s="271"/>
      <c r="V150" s="179"/>
      <c r="W150" s="271"/>
      <c r="X150" s="179"/>
      <c r="Y150" s="271"/>
      <c r="Z150" s="201"/>
      <c r="AA150" s="803"/>
    </row>
    <row r="151" spans="1:27" ht="19.5" customHeight="1" thickBot="1">
      <c r="A151" s="2071" t="s">
        <v>54</v>
      </c>
      <c r="B151" s="2072"/>
      <c r="C151" s="136"/>
      <c r="D151" s="136"/>
      <c r="E151" s="473"/>
      <c r="F151" s="136"/>
      <c r="G151" s="310">
        <f>G145+G146</f>
        <v>6</v>
      </c>
      <c r="H151" s="474">
        <f>SUMIF($B$140:$B$149,"=*на базі ВНЗ 1 рівня*",H140:H149)</f>
        <v>180</v>
      </c>
      <c r="I151" s="468"/>
      <c r="J151" s="468"/>
      <c r="K151" s="468"/>
      <c r="L151" s="468"/>
      <c r="M151" s="584"/>
      <c r="N151" s="468"/>
      <c r="O151" s="469"/>
      <c r="P151" s="530"/>
      <c r="Q151" s="606"/>
      <c r="R151" s="468"/>
      <c r="S151" s="469"/>
      <c r="T151" s="368"/>
      <c r="U151" s="469"/>
      <c r="V151" s="468"/>
      <c r="W151" s="469"/>
      <c r="X151" s="468"/>
      <c r="Y151" s="469"/>
      <c r="Z151" s="368"/>
      <c r="AA151" s="803"/>
    </row>
    <row r="152" spans="1:50" s="32" customFormat="1" ht="18.75" customHeight="1" thickBot="1">
      <c r="A152" s="2068" t="s">
        <v>55</v>
      </c>
      <c r="B152" s="2068"/>
      <c r="C152" s="69"/>
      <c r="D152" s="69"/>
      <c r="E152" s="69"/>
      <c r="F152" s="69"/>
      <c r="G152" s="103">
        <f>G140+G141+G142+G143+G144</f>
        <v>15</v>
      </c>
      <c r="H152" s="103">
        <f>H140+H141+H142+H143+H144</f>
        <v>450</v>
      </c>
      <c r="I152" s="215">
        <f>SUM(I140:I151)</f>
        <v>40</v>
      </c>
      <c r="J152" s="69" t="s">
        <v>320</v>
      </c>
      <c r="K152" s="122" t="s">
        <v>321</v>
      </c>
      <c r="L152" s="69">
        <f>SUMIF($B$145:$B$157,"=* ДДМА*",L140:L149)</f>
        <v>0</v>
      </c>
      <c r="M152" s="1009">
        <f>SUM(M140:M151)</f>
        <v>410</v>
      </c>
      <c r="N152" s="237">
        <f>SUM(N140:N146)</f>
        <v>0</v>
      </c>
      <c r="O152" s="237">
        <f aca="true" t="shared" si="11" ref="O152:Z152">SUM(O140:O146)</f>
        <v>0</v>
      </c>
      <c r="P152" s="237">
        <f t="shared" si="11"/>
        <v>0</v>
      </c>
      <c r="Q152" s="237">
        <f t="shared" si="11"/>
        <v>0</v>
      </c>
      <c r="R152" s="237">
        <f t="shared" si="11"/>
        <v>12</v>
      </c>
      <c r="S152" s="237">
        <f t="shared" si="11"/>
        <v>2</v>
      </c>
      <c r="T152" s="237">
        <f t="shared" si="11"/>
        <v>4</v>
      </c>
      <c r="U152" s="237">
        <f t="shared" si="11"/>
        <v>2</v>
      </c>
      <c r="V152" s="237">
        <f t="shared" si="11"/>
        <v>8</v>
      </c>
      <c r="W152" s="237">
        <f t="shared" si="11"/>
        <v>0</v>
      </c>
      <c r="X152" s="237">
        <f t="shared" si="11"/>
        <v>12</v>
      </c>
      <c r="Y152" s="237">
        <f t="shared" si="11"/>
        <v>0</v>
      </c>
      <c r="Z152" s="237">
        <f t="shared" si="11"/>
        <v>0</v>
      </c>
      <c r="AA152" s="813"/>
      <c r="AB152" s="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8"/>
      <c r="AU152" s="8"/>
      <c r="AV152" s="8"/>
      <c r="AW152" s="8"/>
      <c r="AX152" s="8"/>
    </row>
    <row r="153" spans="1:34" ht="19.5" thickBot="1">
      <c r="A153" s="2039" t="s">
        <v>79</v>
      </c>
      <c r="B153" s="2040"/>
      <c r="C153" s="363"/>
      <c r="D153" s="364"/>
      <c r="E153" s="365"/>
      <c r="F153" s="365"/>
      <c r="G153" s="366">
        <f aca="true" t="shared" si="12" ref="G153:H155">SUM(G136,G150)</f>
        <v>240</v>
      </c>
      <c r="H153" s="367">
        <f t="shared" si="12"/>
        <v>7200</v>
      </c>
      <c r="I153" s="367"/>
      <c r="J153" s="367"/>
      <c r="K153" s="367"/>
      <c r="L153" s="367"/>
      <c r="M153" s="402"/>
      <c r="N153" s="11"/>
      <c r="R153" s="11"/>
      <c r="T153" s="11"/>
      <c r="V153" s="11"/>
      <c r="X153" s="11"/>
      <c r="Z153" s="11"/>
      <c r="AA153" s="803"/>
      <c r="AF153" s="4"/>
      <c r="AG153" s="4"/>
      <c r="AH153" s="4"/>
    </row>
    <row r="154" spans="1:34" ht="19.5" thickBot="1">
      <c r="A154" s="2039" t="s">
        <v>54</v>
      </c>
      <c r="B154" s="2040"/>
      <c r="C154" s="100"/>
      <c r="D154" s="100"/>
      <c r="E154" s="302"/>
      <c r="F154" s="100"/>
      <c r="G154" s="323">
        <f t="shared" si="12"/>
        <v>84.5</v>
      </c>
      <c r="H154" s="234">
        <f t="shared" si="12"/>
        <v>2535</v>
      </c>
      <c r="I154" s="368"/>
      <c r="J154" s="368"/>
      <c r="K154" s="368"/>
      <c r="L154" s="368"/>
      <c r="M154" s="403"/>
      <c r="N154" s="11"/>
      <c r="R154" s="11"/>
      <c r="T154" s="11"/>
      <c r="V154" s="11"/>
      <c r="X154" s="11"/>
      <c r="Z154" s="11"/>
      <c r="AA154" s="803"/>
      <c r="AF154" s="4"/>
      <c r="AG154" s="4"/>
      <c r="AH154" s="4"/>
    </row>
    <row r="155" spans="1:50" s="34" customFormat="1" ht="19.5" thickBot="1">
      <c r="A155" s="2061" t="s">
        <v>55</v>
      </c>
      <c r="B155" s="2062"/>
      <c r="C155" s="370"/>
      <c r="D155" s="370"/>
      <c r="E155" s="536"/>
      <c r="F155" s="370"/>
      <c r="G155" s="643">
        <f t="shared" si="12"/>
        <v>155.5</v>
      </c>
      <c r="H155" s="644">
        <f t="shared" si="12"/>
        <v>4665</v>
      </c>
      <c r="I155" s="644">
        <f>SUM(I138,I152)</f>
        <v>330</v>
      </c>
      <c r="J155" s="685" t="s">
        <v>344</v>
      </c>
      <c r="K155" s="685" t="s">
        <v>334</v>
      </c>
      <c r="L155" s="685" t="s">
        <v>333</v>
      </c>
      <c r="M155" s="644">
        <f aca="true" t="shared" si="13" ref="M155:Z155">SUM(M138,M152)</f>
        <v>4335</v>
      </c>
      <c r="N155" s="644">
        <f t="shared" si="13"/>
        <v>46</v>
      </c>
      <c r="O155" s="644">
        <f t="shared" si="13"/>
        <v>6</v>
      </c>
      <c r="P155" s="644">
        <f t="shared" si="13"/>
        <v>60</v>
      </c>
      <c r="Q155" s="644">
        <f t="shared" si="13"/>
        <v>10</v>
      </c>
      <c r="R155" s="644">
        <f t="shared" si="13"/>
        <v>48</v>
      </c>
      <c r="S155" s="644">
        <f t="shared" si="13"/>
        <v>4</v>
      </c>
      <c r="T155" s="644">
        <f t="shared" si="13"/>
        <v>44</v>
      </c>
      <c r="U155" s="644">
        <f t="shared" si="13"/>
        <v>10</v>
      </c>
      <c r="V155" s="644">
        <f t="shared" si="13"/>
        <v>48</v>
      </c>
      <c r="W155" s="644">
        <f t="shared" si="13"/>
        <v>2</v>
      </c>
      <c r="X155" s="644">
        <f t="shared" si="13"/>
        <v>44</v>
      </c>
      <c r="Y155" s="644">
        <f t="shared" si="13"/>
        <v>8</v>
      </c>
      <c r="Z155" s="644">
        <f t="shared" si="13"/>
        <v>0</v>
      </c>
      <c r="AA155" s="801">
        <f>SUM(N155:Z155)</f>
        <v>330</v>
      </c>
      <c r="AB155" s="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8"/>
      <c r="AU155" s="8"/>
      <c r="AV155" s="8"/>
      <c r="AW155" s="8"/>
      <c r="AX155" s="8"/>
    </row>
    <row r="156" spans="1:26" s="5" customFormat="1" ht="16.5" thickBot="1">
      <c r="A156" s="2112" t="s">
        <v>29</v>
      </c>
      <c r="B156" s="2113"/>
      <c r="C156" s="2113"/>
      <c r="D156" s="2113"/>
      <c r="E156" s="2113"/>
      <c r="F156" s="2113"/>
      <c r="G156" s="2113"/>
      <c r="H156" s="2113"/>
      <c r="I156" s="2113"/>
      <c r="J156" s="2113"/>
      <c r="K156" s="2113"/>
      <c r="L156" s="2113"/>
      <c r="M156" s="2114"/>
      <c r="N156" s="2120">
        <f>COUNTIF($C$11:$C$149,"=1")</f>
        <v>3</v>
      </c>
      <c r="O156" s="2119"/>
      <c r="P156" s="2120">
        <f>COUNTIF($C$11:$C$149,"=2")</f>
        <v>5</v>
      </c>
      <c r="Q156" s="2119"/>
      <c r="R156" s="2120">
        <f>COUNTIF($C$11:$C$149,"=3")</f>
        <v>2</v>
      </c>
      <c r="S156" s="2119"/>
      <c r="T156" s="2120">
        <f>COUNTIF($C$11:$C$149,"=4")</f>
        <v>2</v>
      </c>
      <c r="U156" s="2119"/>
      <c r="V156" s="2120">
        <f>COUNTIF($C$11:$C$149,"=5")</f>
        <v>3</v>
      </c>
      <c r="W156" s="2119"/>
      <c r="X156" s="2120">
        <f>COUNTIF($C$11:$C$149,"=6")</f>
        <v>4</v>
      </c>
      <c r="Y156" s="2119"/>
      <c r="Z156" s="233">
        <f>COUNTIF($C$11:$C$149,"=15")</f>
        <v>0</v>
      </c>
    </row>
    <row r="157" spans="1:30" s="5" customFormat="1" ht="16.5" thickBot="1">
      <c r="A157" s="2115" t="s">
        <v>30</v>
      </c>
      <c r="B157" s="2116"/>
      <c r="C157" s="2116"/>
      <c r="D157" s="2116"/>
      <c r="E157" s="2116"/>
      <c r="F157" s="2116"/>
      <c r="G157" s="2116"/>
      <c r="H157" s="2116"/>
      <c r="I157" s="2116"/>
      <c r="J157" s="2116"/>
      <c r="K157" s="2116"/>
      <c r="L157" s="2116"/>
      <c r="M157" s="2117"/>
      <c r="N157" s="2120">
        <f>COUNTIF($D$11:$D$149,"=1")</f>
        <v>2</v>
      </c>
      <c r="O157" s="2119"/>
      <c r="P157" s="2120">
        <f>COUNTIF($D$11:$D$149,"=2")</f>
        <v>3</v>
      </c>
      <c r="Q157" s="2119"/>
      <c r="R157" s="2120">
        <f>COUNTIF($D$11:$D$149,"=3")</f>
        <v>5</v>
      </c>
      <c r="S157" s="2119"/>
      <c r="T157" s="2120">
        <f>COUNTIF($D$11:$D$149,"=4")</f>
        <v>4</v>
      </c>
      <c r="U157" s="2119"/>
      <c r="V157" s="2120">
        <f>COUNTIF($D$11:$D$149,"=5")</f>
        <v>4</v>
      </c>
      <c r="W157" s="2119"/>
      <c r="X157" s="2120">
        <f>COUNTIF($D$11:$D$149,"=6")</f>
        <v>2</v>
      </c>
      <c r="Y157" s="2119"/>
      <c r="Z157" s="230">
        <f>COUNTIF($D$11:$D$149,"=15")</f>
        <v>0</v>
      </c>
      <c r="AB157" s="797">
        <f>SUMIF($AA$11:$AA$1152,"=1",G11:G152)</f>
        <v>49</v>
      </c>
      <c r="AC157" s="797">
        <f>SUMIF($AA$11:$AA$1152,"=2",G11:G152)</f>
        <v>45</v>
      </c>
      <c r="AD157" s="797">
        <f>SUMIF($AA$11:$AA$1152,"=3",G11:G152)</f>
        <v>56</v>
      </c>
    </row>
    <row r="158" spans="1:30" s="5" customFormat="1" ht="16.5" thickBot="1">
      <c r="A158" s="2115" t="s">
        <v>190</v>
      </c>
      <c r="B158" s="2116"/>
      <c r="C158" s="2116"/>
      <c r="D158" s="2116"/>
      <c r="E158" s="2116"/>
      <c r="F158" s="2116"/>
      <c r="G158" s="2116"/>
      <c r="H158" s="2116"/>
      <c r="I158" s="2116"/>
      <c r="J158" s="2116"/>
      <c r="K158" s="2116"/>
      <c r="L158" s="2116"/>
      <c r="M158" s="2117"/>
      <c r="N158" s="2120">
        <f>COUNTIF($E$11:$E$149,"=1")</f>
        <v>0</v>
      </c>
      <c r="O158" s="2119"/>
      <c r="P158" s="2120">
        <f>COUNTIF($E$11:$E$149,"=2")</f>
        <v>0</v>
      </c>
      <c r="Q158" s="2119"/>
      <c r="R158" s="2120">
        <f>COUNTIF($E$11:$E$149,"=3")</f>
        <v>0</v>
      </c>
      <c r="S158" s="2119"/>
      <c r="T158" s="2120">
        <f>COUNTIF($E$11:$E$149,"=4")</f>
        <v>2</v>
      </c>
      <c r="U158" s="2119"/>
      <c r="V158" s="2120">
        <f>COUNTIF($E$11:$E$149,"=5")</f>
        <v>0</v>
      </c>
      <c r="W158" s="2119"/>
      <c r="X158" s="2120">
        <f>COUNTIF($E$11:$E$149,"=6")</f>
        <v>0</v>
      </c>
      <c r="Y158" s="2119"/>
      <c r="Z158" s="228">
        <f>COUNTIF($E$11:$E$149,"=15")</f>
        <v>0</v>
      </c>
      <c r="AB158" s="798" t="s">
        <v>269</v>
      </c>
      <c r="AC158" s="798" t="s">
        <v>270</v>
      </c>
      <c r="AD158" s="798" t="s">
        <v>271</v>
      </c>
    </row>
    <row r="159" spans="1:26" s="5" customFormat="1" ht="16.5" thickBot="1">
      <c r="A159" s="2115" t="s">
        <v>191</v>
      </c>
      <c r="B159" s="2116"/>
      <c r="C159" s="2116"/>
      <c r="D159" s="2116"/>
      <c r="E159" s="2116"/>
      <c r="F159" s="2116"/>
      <c r="G159" s="2116"/>
      <c r="H159" s="2116"/>
      <c r="I159" s="2116"/>
      <c r="J159" s="2116"/>
      <c r="K159" s="2116"/>
      <c r="L159" s="2116"/>
      <c r="M159" s="2117"/>
      <c r="N159" s="2120">
        <f>COUNTIF($F$11:$F$149,"=1")</f>
        <v>0</v>
      </c>
      <c r="O159" s="2119"/>
      <c r="P159" s="2120">
        <f>COUNTIF($F$11:$F$149,"=2")</f>
        <v>0</v>
      </c>
      <c r="Q159" s="2119"/>
      <c r="R159" s="2120">
        <f>COUNTIF($F$11:$F$149,"=3")</f>
        <v>0</v>
      </c>
      <c r="S159" s="2119"/>
      <c r="T159" s="2120">
        <f>COUNTIF($F$11:$F$149,"=4")</f>
        <v>0</v>
      </c>
      <c r="U159" s="2119"/>
      <c r="V159" s="2120">
        <f>COUNTIF($F$11:$F$149,"=5")</f>
        <v>0</v>
      </c>
      <c r="W159" s="2119"/>
      <c r="X159" s="2120">
        <f>COUNTIF($F$11:$F$149,"=6")</f>
        <v>0</v>
      </c>
      <c r="Y159" s="2119"/>
      <c r="Z159" s="228">
        <f>COUNTIF($F$11:$F$149,"=15")</f>
        <v>0</v>
      </c>
    </row>
    <row r="160" spans="1:28" s="5" customFormat="1" ht="16.5" thickBot="1">
      <c r="A160" s="2099" t="s">
        <v>341</v>
      </c>
      <c r="B160" s="2099"/>
      <c r="C160" s="2099"/>
      <c r="D160" s="2099"/>
      <c r="E160" s="2099"/>
      <c r="F160" s="2099"/>
      <c r="G160" s="2099"/>
      <c r="H160" s="2099"/>
      <c r="I160" s="2099"/>
      <c r="J160" s="2099"/>
      <c r="K160" s="2099"/>
      <c r="L160" s="2099"/>
      <c r="M160" s="2099"/>
      <c r="N160" s="238"/>
      <c r="O160" s="282"/>
      <c r="P160" s="238"/>
      <c r="Q160" s="282"/>
      <c r="R160" s="238"/>
      <c r="S160" s="282"/>
      <c r="T160" s="238"/>
      <c r="U160" s="282"/>
      <c r="V160" s="238"/>
      <c r="W160" s="282"/>
      <c r="X160" s="238"/>
      <c r="Y160" s="282"/>
      <c r="Z160" s="238"/>
      <c r="AB160" s="5">
        <f>SUM(AB157:AD157)</f>
        <v>150</v>
      </c>
    </row>
    <row r="161" spans="1:36" ht="16.5" thickTop="1">
      <c r="A161" s="240"/>
      <c r="B161" s="11"/>
      <c r="C161" s="241"/>
      <c r="D161" s="242"/>
      <c r="E161" s="241"/>
      <c r="F161" s="241"/>
      <c r="G161" s="241"/>
      <c r="H161" s="241"/>
      <c r="I161" s="11"/>
      <c r="J161" s="2100" t="s">
        <v>98</v>
      </c>
      <c r="K161" s="2100"/>
      <c r="L161" s="2100"/>
      <c r="M161" s="2101"/>
      <c r="N161" s="2018">
        <v>7</v>
      </c>
      <c r="O161" s="2019"/>
      <c r="P161" s="2020">
        <v>8.9</v>
      </c>
      <c r="Q161" s="2021"/>
      <c r="R161" s="2018">
        <v>10</v>
      </c>
      <c r="S161" s="2019"/>
      <c r="T161" s="2026">
        <v>11.12</v>
      </c>
      <c r="U161" s="2027"/>
      <c r="V161" s="2018">
        <v>13</v>
      </c>
      <c r="W161" s="2019"/>
      <c r="X161" s="2018">
        <v>14</v>
      </c>
      <c r="Y161" s="2019"/>
      <c r="Z161" s="54">
        <v>15</v>
      </c>
      <c r="AI161" s="1064" t="s">
        <v>299</v>
      </c>
      <c r="AJ161" s="1065">
        <f>AJ11+AJ24+AJ68+AJ140</f>
        <v>49</v>
      </c>
    </row>
    <row r="162" spans="1:36" ht="15.75">
      <c r="A162" s="240"/>
      <c r="B162" s="11"/>
      <c r="C162" s="241"/>
      <c r="D162" s="242"/>
      <c r="E162" s="241"/>
      <c r="F162" s="241"/>
      <c r="G162" s="241"/>
      <c r="H162" s="11"/>
      <c r="I162" s="11"/>
      <c r="J162" s="11"/>
      <c r="K162" s="11"/>
      <c r="L162" s="11"/>
      <c r="M162" s="8"/>
      <c r="N162" s="2028" t="s">
        <v>335</v>
      </c>
      <c r="O162" s="2029"/>
      <c r="P162" s="2028" t="s">
        <v>336</v>
      </c>
      <c r="Q162" s="2029"/>
      <c r="R162" s="2028" t="s">
        <v>337</v>
      </c>
      <c r="S162" s="2029"/>
      <c r="T162" s="2016" t="s">
        <v>338</v>
      </c>
      <c r="U162" s="2017"/>
      <c r="V162" s="2028" t="s">
        <v>339</v>
      </c>
      <c r="W162" s="2029"/>
      <c r="X162" s="2028" t="s">
        <v>340</v>
      </c>
      <c r="Y162" s="2029"/>
      <c r="Z162" s="102"/>
      <c r="AI162" s="1064" t="s">
        <v>300</v>
      </c>
      <c r="AJ162" s="1065">
        <f>AJ12+AJ25+AJ69+AJ141</f>
        <v>47.5</v>
      </c>
    </row>
    <row r="163" spans="1:36" ht="15.75">
      <c r="A163" s="240"/>
      <c r="B163" s="11"/>
      <c r="C163" s="241"/>
      <c r="D163" s="242"/>
      <c r="E163" s="241"/>
      <c r="F163" s="241"/>
      <c r="G163" s="241"/>
      <c r="H163" s="11"/>
      <c r="I163" s="11"/>
      <c r="J163" s="11"/>
      <c r="K163" s="11"/>
      <c r="L163" s="11"/>
      <c r="M163" s="8"/>
      <c r="N163" s="2035" t="s">
        <v>254</v>
      </c>
      <c r="O163" s="2035"/>
      <c r="P163" s="2035"/>
      <c r="Q163" s="2035"/>
      <c r="R163" s="2036" t="s">
        <v>255</v>
      </c>
      <c r="S163" s="2037"/>
      <c r="T163" s="2037"/>
      <c r="U163" s="2038"/>
      <c r="V163" s="2035" t="s">
        <v>256</v>
      </c>
      <c r="W163" s="2035"/>
      <c r="X163" s="2035"/>
      <c r="Y163" s="2035"/>
      <c r="Z163" s="2035"/>
      <c r="AI163" s="1064" t="s">
        <v>301</v>
      </c>
      <c r="AJ163" s="1065">
        <f>AJ13+AJ26+AJ70+AJ142+G128+G129</f>
        <v>59</v>
      </c>
    </row>
    <row r="164" spans="11:36" ht="15.75">
      <c r="K164" s="2031" t="s">
        <v>105</v>
      </c>
      <c r="L164" s="2031"/>
      <c r="M164" s="2031"/>
      <c r="N164" s="2032"/>
      <c r="O164" s="2033"/>
      <c r="P164" s="2033"/>
      <c r="Q164" s="2034"/>
      <c r="R164" s="2032"/>
      <c r="S164" s="2033"/>
      <c r="T164" s="2033"/>
      <c r="U164" s="2034"/>
      <c r="V164" s="2032"/>
      <c r="W164" s="2033"/>
      <c r="X164" s="2033"/>
      <c r="Y164" s="2033"/>
      <c r="Z164" s="2034"/>
      <c r="AI164" s="1064"/>
      <c r="AJ164" s="1065">
        <f>SUM(AJ161:AJ163)</f>
        <v>155.5</v>
      </c>
    </row>
    <row r="165" spans="1:25" ht="21" customHeight="1">
      <c r="A165" s="46"/>
      <c r="B165" s="2030"/>
      <c r="C165" s="2030"/>
      <c r="D165" s="2030"/>
      <c r="E165" s="2030"/>
      <c r="F165" s="2030"/>
      <c r="G165" s="2030"/>
      <c r="H165" s="2030"/>
      <c r="I165" s="2030"/>
      <c r="J165" s="2030"/>
      <c r="K165" s="2030"/>
      <c r="L165" s="2030"/>
      <c r="M165" s="2030"/>
      <c r="N165" s="2030"/>
      <c r="O165" s="2030"/>
      <c r="P165" s="2030"/>
      <c r="Q165" s="2030"/>
      <c r="R165" s="2030"/>
      <c r="S165" s="2030"/>
      <c r="T165" s="2030"/>
      <c r="U165" s="8"/>
      <c r="V165" s="8"/>
      <c r="W165" s="8"/>
      <c r="Y165" s="8"/>
    </row>
    <row r="166" spans="2:26" s="661" customFormat="1" ht="15.75">
      <c r="B166" s="47"/>
      <c r="C166" s="48"/>
      <c r="D166" s="2012"/>
      <c r="E166" s="1900"/>
      <c r="F166" s="1900"/>
      <c r="G166" s="49"/>
      <c r="H166" s="2013"/>
      <c r="I166" s="2014"/>
      <c r="J166" s="2014"/>
      <c r="K166" s="2014"/>
      <c r="N166" s="2022">
        <f>AJ161</f>
        <v>49</v>
      </c>
      <c r="O166" s="2023"/>
      <c r="P166" s="2023"/>
      <c r="Q166" s="2024"/>
      <c r="R166" s="2015">
        <f>AJ162</f>
        <v>47.5</v>
      </c>
      <c r="S166" s="2025"/>
      <c r="T166" s="2025"/>
      <c r="U166" s="2025"/>
      <c r="V166" s="2015">
        <f>AJ163</f>
        <v>59</v>
      </c>
      <c r="W166" s="2015"/>
      <c r="X166" s="2015"/>
      <c r="Y166" s="2015"/>
      <c r="Z166" s="2015"/>
    </row>
    <row r="167" spans="2:11" s="661" customFormat="1" ht="15.75">
      <c r="B167" s="47"/>
      <c r="C167" s="48"/>
      <c r="D167" s="48"/>
      <c r="E167" s="48"/>
      <c r="F167" s="50"/>
      <c r="G167" s="49"/>
      <c r="H167" s="49"/>
      <c r="I167" s="51"/>
      <c r="J167" s="52"/>
      <c r="K167" s="52"/>
    </row>
    <row r="168" spans="2:38" s="661" customFormat="1" ht="15.75">
      <c r="B168" s="47"/>
      <c r="C168" s="48"/>
      <c r="D168" s="2012"/>
      <c r="E168" s="1900"/>
      <c r="F168" s="1900"/>
      <c r="G168" s="49"/>
      <c r="H168" s="2013"/>
      <c r="I168" s="2014"/>
      <c r="J168" s="2014"/>
      <c r="K168" s="2014"/>
      <c r="N168" s="662"/>
      <c r="O168" s="662"/>
      <c r="P168" s="662"/>
      <c r="Q168" s="662"/>
      <c r="R168" s="2200">
        <f>N166+R166+V166</f>
        <v>155.5</v>
      </c>
      <c r="S168" s="2245"/>
      <c r="T168" s="2245"/>
      <c r="U168" s="2245"/>
      <c r="V168" s="662"/>
      <c r="W168" s="662"/>
      <c r="X168" s="662"/>
      <c r="Y168" s="662"/>
      <c r="Z168" s="662"/>
      <c r="AA168" s="662"/>
      <c r="AB168" s="662"/>
      <c r="AC168" s="662"/>
      <c r="AD168" s="662"/>
      <c r="AE168" s="662"/>
      <c r="AF168" s="662"/>
      <c r="AG168" s="662"/>
      <c r="AH168" s="662"/>
      <c r="AI168" s="662"/>
      <c r="AJ168" s="662"/>
      <c r="AK168" s="662"/>
      <c r="AL168" s="663"/>
    </row>
    <row r="169" spans="2:25" ht="15.75">
      <c r="B169" s="47"/>
      <c r="C169" s="48"/>
      <c r="D169" s="48"/>
      <c r="E169" s="48"/>
      <c r="F169" s="48"/>
      <c r="G169" s="50"/>
      <c r="H169" s="49"/>
      <c r="I169" s="49"/>
      <c r="J169" s="51"/>
      <c r="K169" s="52"/>
      <c r="L169" s="52"/>
      <c r="M169" s="8"/>
      <c r="N169" s="8"/>
      <c r="O169" s="8"/>
      <c r="P169" s="4"/>
      <c r="Q169" s="4"/>
      <c r="R169" s="8"/>
      <c r="S169" s="8"/>
      <c r="U169" s="8"/>
      <c r="V169" s="8"/>
      <c r="W169" s="8"/>
      <c r="Y169" s="8"/>
    </row>
    <row r="170" spans="2:25" ht="15.75">
      <c r="B170" s="47"/>
      <c r="C170" s="48"/>
      <c r="D170" s="2096"/>
      <c r="E170" s="2097"/>
      <c r="F170" s="2097"/>
      <c r="G170" s="2097"/>
      <c r="H170" s="49"/>
      <c r="I170" s="2013"/>
      <c r="J170" s="2098"/>
      <c r="K170" s="2098"/>
      <c r="L170" s="2098"/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13:25" ht="15.75"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7:25" ht="15.75">
      <c r="G179" s="9">
        <v>0</v>
      </c>
      <c r="H179" s="8">
        <v>2</v>
      </c>
      <c r="I179" s="8">
        <v>2</v>
      </c>
      <c r="J179" s="8">
        <v>2</v>
      </c>
      <c r="K179" s="8">
        <v>2</v>
      </c>
      <c r="L179" s="8">
        <v>2</v>
      </c>
      <c r="M179" s="8">
        <v>2</v>
      </c>
      <c r="N179" s="8">
        <v>2</v>
      </c>
      <c r="O179" s="8">
        <v>4</v>
      </c>
      <c r="P179" s="4"/>
      <c r="Q179" s="4">
        <v>2</v>
      </c>
      <c r="R179" s="8"/>
      <c r="S179" s="8">
        <v>2</v>
      </c>
      <c r="T179" s="8">
        <v>2</v>
      </c>
      <c r="U179" s="8">
        <v>2</v>
      </c>
      <c r="V179" s="8">
        <v>2</v>
      </c>
      <c r="W179" s="8">
        <v>2</v>
      </c>
      <c r="X179" s="8">
        <v>2</v>
      </c>
      <c r="Y179" s="8">
        <f>SUM(G179:X179)</f>
        <v>32</v>
      </c>
    </row>
    <row r="180" spans="7:25" ht="15.75">
      <c r="G180" s="9">
        <v>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/>
      <c r="N180" s="8"/>
      <c r="O180" s="8"/>
      <c r="P180" s="4">
        <v>2</v>
      </c>
      <c r="Q180" s="4"/>
      <c r="R180" s="8">
        <v>2</v>
      </c>
      <c r="S180" s="8"/>
      <c r="T180" s="8">
        <v>4</v>
      </c>
      <c r="U180" s="8"/>
      <c r="V180" s="8"/>
      <c r="W180" s="8"/>
      <c r="X180" s="8">
        <v>2</v>
      </c>
      <c r="Y180" s="8">
        <f>SUM(G180:X180)</f>
        <v>12</v>
      </c>
    </row>
    <row r="181" spans="13:25" ht="15.75"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13:25" ht="15.75"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13:25" ht="15.75"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13:25" ht="15.75"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13:25" ht="15.75"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13:25" ht="15.75"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10:25" ht="15.75">
      <c r="J187" s="8">
        <v>108</v>
      </c>
      <c r="K187" s="8">
        <v>2</v>
      </c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10:25" ht="15.75">
      <c r="J188" s="8">
        <v>32</v>
      </c>
      <c r="K188" s="8">
        <v>12</v>
      </c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10:25" ht="15.75">
      <c r="J189" s="8">
        <v>12</v>
      </c>
      <c r="K189" s="8">
        <v>2</v>
      </c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13:25" ht="15.75"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13:25" ht="15.75"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13:25" ht="15.75"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13:25" ht="15.75"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11:25" ht="15.75">
      <c r="K194" s="8">
        <v>168</v>
      </c>
      <c r="L194" s="8">
        <v>108</v>
      </c>
      <c r="M194" s="8">
        <v>2</v>
      </c>
      <c r="N194" s="8"/>
      <c r="O194" s="8">
        <v>32</v>
      </c>
      <c r="P194" s="4">
        <v>12</v>
      </c>
      <c r="Q194" s="4"/>
      <c r="R194" s="8">
        <v>12</v>
      </c>
      <c r="S194" s="8">
        <v>2</v>
      </c>
      <c r="U194" s="8"/>
      <c r="V194" s="8"/>
      <c r="W194" s="8"/>
      <c r="Y194" s="8"/>
    </row>
    <row r="195" spans="13:25" ht="15.75">
      <c r="M195" s="8"/>
      <c r="N195" s="8"/>
      <c r="O195" s="8"/>
      <c r="P195" s="4"/>
      <c r="Q195" s="4"/>
      <c r="R195" s="8"/>
      <c r="S195" s="8"/>
      <c r="U195" s="8"/>
      <c r="V195" s="8"/>
      <c r="W195" s="8"/>
      <c r="Y195" s="8"/>
    </row>
    <row r="196" spans="11:25" ht="15.75">
      <c r="K196" s="8">
        <v>114</v>
      </c>
      <c r="L196" s="8">
        <v>78</v>
      </c>
      <c r="M196" s="8">
        <v>0</v>
      </c>
      <c r="N196" s="8"/>
      <c r="O196" s="8">
        <v>20</v>
      </c>
      <c r="P196" s="4">
        <v>2</v>
      </c>
      <c r="Q196" s="4"/>
      <c r="R196" s="8">
        <v>0</v>
      </c>
      <c r="S196" s="8">
        <v>14</v>
      </c>
      <c r="U196" s="8"/>
      <c r="V196" s="8"/>
      <c r="W196" s="8"/>
      <c r="Y196" s="8"/>
    </row>
    <row r="197" spans="13:25" ht="15.75">
      <c r="M197" s="8"/>
      <c r="N197" s="8"/>
      <c r="O197" s="8"/>
      <c r="P197" s="4"/>
      <c r="Q197" s="4"/>
      <c r="R197" s="8"/>
      <c r="S197" s="8"/>
      <c r="U197" s="8"/>
      <c r="V197" s="8"/>
      <c r="W197" s="8"/>
      <c r="Y197" s="8"/>
    </row>
    <row r="198" spans="11:25" ht="15.75">
      <c r="K198" s="8">
        <v>8</v>
      </c>
      <c r="L198" s="8">
        <v>4</v>
      </c>
      <c r="M198" s="8">
        <v>0</v>
      </c>
      <c r="N198" s="8"/>
      <c r="O198" s="8"/>
      <c r="P198" s="4"/>
      <c r="Q198" s="4"/>
      <c r="R198" s="8">
        <v>4</v>
      </c>
      <c r="S198" s="8">
        <v>0</v>
      </c>
      <c r="U198" s="8"/>
      <c r="V198" s="8"/>
      <c r="W198" s="8"/>
      <c r="Y198" s="8"/>
    </row>
    <row r="199" spans="11:25" ht="15.75">
      <c r="K199" s="8">
        <f>SUM(K194:K198)</f>
        <v>290</v>
      </c>
      <c r="L199" s="8">
        <f aca="true" t="shared" si="14" ref="L199:S199">SUM(L194:L198)</f>
        <v>190</v>
      </c>
      <c r="M199" s="8">
        <f t="shared" si="14"/>
        <v>2</v>
      </c>
      <c r="N199" s="8">
        <f t="shared" si="14"/>
        <v>0</v>
      </c>
      <c r="O199" s="8">
        <f t="shared" si="14"/>
        <v>52</v>
      </c>
      <c r="P199" s="8">
        <f t="shared" si="14"/>
        <v>14</v>
      </c>
      <c r="Q199" s="8">
        <f t="shared" si="14"/>
        <v>0</v>
      </c>
      <c r="R199" s="8">
        <f t="shared" si="14"/>
        <v>16</v>
      </c>
      <c r="S199" s="8">
        <f t="shared" si="14"/>
        <v>16</v>
      </c>
      <c r="U199" s="8"/>
      <c r="V199" s="8"/>
      <c r="W199" s="8"/>
      <c r="Y199" s="8"/>
    </row>
    <row r="200" spans="13:25" ht="15.75">
      <c r="M200" s="8"/>
      <c r="N200" s="8"/>
      <c r="O200" s="8"/>
      <c r="P200" s="4"/>
      <c r="Q200" s="4"/>
      <c r="R200" s="8"/>
      <c r="S200" s="8"/>
      <c r="U200" s="8"/>
      <c r="V200" s="8"/>
      <c r="W200" s="8"/>
      <c r="Y200" s="8"/>
    </row>
    <row r="201" spans="11:25" ht="15.75">
      <c r="K201" s="8">
        <v>40</v>
      </c>
      <c r="L201" s="8">
        <v>28</v>
      </c>
      <c r="M201" s="8">
        <v>0</v>
      </c>
      <c r="N201" s="8"/>
      <c r="O201" s="8">
        <v>8</v>
      </c>
      <c r="P201" s="4">
        <v>4</v>
      </c>
      <c r="Q201" s="4"/>
      <c r="R201" s="8"/>
      <c r="S201" s="8"/>
      <c r="U201" s="8"/>
      <c r="V201" s="8"/>
      <c r="W201" s="8"/>
      <c r="Y201" s="8"/>
    </row>
    <row r="202" spans="11:25" ht="15.75">
      <c r="K202" s="8">
        <f>SUM(K199:K201)</f>
        <v>330</v>
      </c>
      <c r="L202" s="8">
        <f aca="true" t="shared" si="15" ref="L202:S202">SUM(L199:L201)</f>
        <v>218</v>
      </c>
      <c r="M202" s="8">
        <f t="shared" si="15"/>
        <v>2</v>
      </c>
      <c r="N202" s="8">
        <f t="shared" si="15"/>
        <v>0</v>
      </c>
      <c r="O202" s="8">
        <f t="shared" si="15"/>
        <v>60</v>
      </c>
      <c r="P202" s="8">
        <f t="shared" si="15"/>
        <v>18</v>
      </c>
      <c r="Q202" s="8">
        <f t="shared" si="15"/>
        <v>0</v>
      </c>
      <c r="R202" s="8">
        <f t="shared" si="15"/>
        <v>16</v>
      </c>
      <c r="S202" s="8">
        <f t="shared" si="15"/>
        <v>16</v>
      </c>
      <c r="U202" s="8"/>
      <c r="V202" s="8"/>
      <c r="W202" s="8"/>
      <c r="Y202" s="8"/>
    </row>
    <row r="203" spans="13:25" ht="15.75">
      <c r="M203" s="8"/>
      <c r="N203" s="8"/>
      <c r="O203" s="8"/>
      <c r="P203" s="4"/>
      <c r="Q203" s="4"/>
      <c r="R203" s="8"/>
      <c r="S203" s="8"/>
      <c r="U203" s="8"/>
      <c r="V203" s="8"/>
      <c r="W203" s="8"/>
      <c r="Y203" s="8"/>
    </row>
    <row r="204" spans="13:25" ht="15.75">
      <c r="M204" s="8"/>
      <c r="N204" s="8"/>
      <c r="O204" s="8"/>
      <c r="P204" s="4"/>
      <c r="Q204" s="4"/>
      <c r="R204" s="8"/>
      <c r="S204" s="8"/>
      <c r="U204" s="8"/>
      <c r="V204" s="8"/>
      <c r="W204" s="8"/>
      <c r="Y204" s="8"/>
    </row>
    <row r="205" spans="13:25" ht="15.75">
      <c r="M205" s="8"/>
      <c r="N205" s="8"/>
      <c r="O205" s="8"/>
      <c r="P205" s="4"/>
      <c r="Q205" s="4"/>
      <c r="R205" s="8"/>
      <c r="S205" s="8"/>
      <c r="U205" s="8"/>
      <c r="V205" s="8"/>
      <c r="W205" s="8"/>
      <c r="Y205" s="8"/>
    </row>
    <row r="206" spans="13:25" ht="15.75">
      <c r="M206" s="8"/>
      <c r="N206" s="8"/>
      <c r="O206" s="8"/>
      <c r="P206" s="4"/>
      <c r="Q206" s="4"/>
      <c r="R206" s="8"/>
      <c r="S206" s="8"/>
      <c r="U206" s="8"/>
      <c r="V206" s="8"/>
      <c r="W206" s="8"/>
      <c r="Y206" s="8"/>
    </row>
    <row r="207" spans="13:25" ht="15.75">
      <c r="M207" s="8"/>
      <c r="N207" s="8"/>
      <c r="O207" s="8"/>
      <c r="P207" s="4"/>
      <c r="Q207" s="4"/>
      <c r="R207" s="8"/>
      <c r="S207" s="8"/>
      <c r="U207" s="8"/>
      <c r="V207" s="8"/>
      <c r="W207" s="8"/>
      <c r="Y207" s="8"/>
    </row>
  </sheetData>
  <sheetProtection/>
  <mergeCells count="129">
    <mergeCell ref="D168:F168"/>
    <mergeCell ref="H168:K168"/>
    <mergeCell ref="R168:U168"/>
    <mergeCell ref="D170:G170"/>
    <mergeCell ref="I170:L170"/>
    <mergeCell ref="B165:T165"/>
    <mergeCell ref="D166:F166"/>
    <mergeCell ref="H166:K166"/>
    <mergeCell ref="N166:Q166"/>
    <mergeCell ref="R166:U166"/>
    <mergeCell ref="V166:Z166"/>
    <mergeCell ref="N163:Q163"/>
    <mergeCell ref="R163:U163"/>
    <mergeCell ref="V163:Z163"/>
    <mergeCell ref="K164:M164"/>
    <mergeCell ref="N164:Q164"/>
    <mergeCell ref="R164:U164"/>
    <mergeCell ref="V164:Z164"/>
    <mergeCell ref="V161:W161"/>
    <mergeCell ref="X161:Y161"/>
    <mergeCell ref="A159:M159"/>
    <mergeCell ref="N162:O162"/>
    <mergeCell ref="P162:Q162"/>
    <mergeCell ref="R162:S162"/>
    <mergeCell ref="T162:U162"/>
    <mergeCell ref="V162:W162"/>
    <mergeCell ref="X162:Y162"/>
    <mergeCell ref="A160:M160"/>
    <mergeCell ref="J161:M161"/>
    <mergeCell ref="N161:O161"/>
    <mergeCell ref="P161:Q161"/>
    <mergeCell ref="R161:S161"/>
    <mergeCell ref="T161:U161"/>
    <mergeCell ref="N159:O159"/>
    <mergeCell ref="P159:Q159"/>
    <mergeCell ref="R159:S159"/>
    <mergeCell ref="T159:U159"/>
    <mergeCell ref="V159:W159"/>
    <mergeCell ref="X157:Y157"/>
    <mergeCell ref="X158:Y158"/>
    <mergeCell ref="X159:Y159"/>
    <mergeCell ref="A158:M158"/>
    <mergeCell ref="N158:O158"/>
    <mergeCell ref="P158:Q158"/>
    <mergeCell ref="R158:S158"/>
    <mergeCell ref="T158:U158"/>
    <mergeCell ref="V158:W158"/>
    <mergeCell ref="A157:M157"/>
    <mergeCell ref="N157:O157"/>
    <mergeCell ref="P157:Q157"/>
    <mergeCell ref="R157:S157"/>
    <mergeCell ref="T157:U157"/>
    <mergeCell ref="V157:W157"/>
    <mergeCell ref="N156:O156"/>
    <mergeCell ref="P156:Q156"/>
    <mergeCell ref="R156:S156"/>
    <mergeCell ref="T156:U156"/>
    <mergeCell ref="V156:W156"/>
    <mergeCell ref="X156:Y156"/>
    <mergeCell ref="A151:B151"/>
    <mergeCell ref="A152:B152"/>
    <mergeCell ref="A153:B153"/>
    <mergeCell ref="A154:B154"/>
    <mergeCell ref="A155:B155"/>
    <mergeCell ref="A156:M156"/>
    <mergeCell ref="A135:M135"/>
    <mergeCell ref="A136:B136"/>
    <mergeCell ref="A137:B137"/>
    <mergeCell ref="A138:B138"/>
    <mergeCell ref="A139:Z139"/>
    <mergeCell ref="A150:B150"/>
    <mergeCell ref="A123:Z123"/>
    <mergeCell ref="A126:B126"/>
    <mergeCell ref="A127:Z127"/>
    <mergeCell ref="A132:B132"/>
    <mergeCell ref="A133:B133"/>
    <mergeCell ref="A134:B134"/>
    <mergeCell ref="AD41:AG41"/>
    <mergeCell ref="A63:B63"/>
    <mergeCell ref="A64:B64"/>
    <mergeCell ref="A65:B65"/>
    <mergeCell ref="A66:Z66"/>
    <mergeCell ref="A67:Z67"/>
    <mergeCell ref="AO17:AP17"/>
    <mergeCell ref="AQ17:AR17"/>
    <mergeCell ref="A20:B20"/>
    <mergeCell ref="A21:B21"/>
    <mergeCell ref="A22:B22"/>
    <mergeCell ref="A23:Z23"/>
    <mergeCell ref="A9:Z9"/>
    <mergeCell ref="A10:Z10"/>
    <mergeCell ref="AC17:AE17"/>
    <mergeCell ref="AF17:AH17"/>
    <mergeCell ref="AI17:AL17"/>
    <mergeCell ref="AM17:AN17"/>
    <mergeCell ref="N6:Z6"/>
    <mergeCell ref="N7:O7"/>
    <mergeCell ref="P7:Q7"/>
    <mergeCell ref="R7:S7"/>
    <mergeCell ref="T7:U7"/>
    <mergeCell ref="V7:W7"/>
    <mergeCell ref="X7:Y7"/>
    <mergeCell ref="N4:Q4"/>
    <mergeCell ref="R4:U4"/>
    <mergeCell ref="V4:Z4"/>
    <mergeCell ref="N5:O5"/>
    <mergeCell ref="P5:Q5"/>
    <mergeCell ref="R5:S5"/>
    <mergeCell ref="T5:U5"/>
    <mergeCell ref="V5:W5"/>
    <mergeCell ref="X5:Y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8"/>
  <sheetViews>
    <sheetView zoomScale="80" zoomScaleNormal="80" zoomScaleSheetLayoutView="90" zoomScalePageLayoutView="80" workbookViewId="0" topLeftCell="A90">
      <selection activeCell="G63" sqref="G63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625" style="10" customWidth="1"/>
    <col min="5" max="6" width="5.625" style="9" customWidth="1"/>
    <col min="7" max="7" width="8.125" style="9" customWidth="1"/>
    <col min="8" max="8" width="9.00390625" style="8" customWidth="1"/>
    <col min="9" max="9" width="7.625" style="8" customWidth="1"/>
    <col min="10" max="10" width="7.125" style="8" customWidth="1"/>
    <col min="11" max="11" width="6.375" style="8" customWidth="1"/>
    <col min="12" max="12" width="5.875" style="8" customWidth="1"/>
    <col min="13" max="13" width="8.125" style="404" customWidth="1"/>
    <col min="14" max="14" width="7.625" style="17" customWidth="1"/>
    <col min="15" max="15" width="5.375" style="278" customWidth="1"/>
    <col min="16" max="16" width="7.625" style="13" customWidth="1"/>
    <col min="17" max="17" width="4.875" style="602" customWidth="1"/>
    <col min="18" max="18" width="6.375" style="17" customWidth="1"/>
    <col min="19" max="19" width="5.625" style="278" customWidth="1"/>
    <col min="20" max="20" width="6.625" style="8" customWidth="1"/>
    <col min="21" max="21" width="5.375" style="278" customWidth="1"/>
    <col min="22" max="22" width="7.625" style="17" customWidth="1"/>
    <col min="23" max="23" width="4.625" style="278" customWidth="1"/>
    <col min="24" max="24" width="5.875" style="8" customWidth="1"/>
    <col min="25" max="25" width="5.125" style="278" customWidth="1"/>
    <col min="26" max="26" width="6.875" style="8" bestFit="1" customWidth="1"/>
    <col min="27" max="16384" width="9.125" style="8" customWidth="1"/>
  </cols>
  <sheetData>
    <row r="1" spans="1:26" s="5" customFormat="1" ht="18" customHeight="1">
      <c r="A1" s="2082" t="s">
        <v>290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  <c r="R1" s="2083"/>
      <c r="S1" s="2083"/>
      <c r="T1" s="2083"/>
      <c r="U1" s="2083"/>
      <c r="V1" s="2083"/>
      <c r="W1" s="2083"/>
      <c r="X1" s="2083"/>
      <c r="Y1" s="2083"/>
      <c r="Z1" s="2084"/>
    </row>
    <row r="2" spans="1:26" s="5" customFormat="1" ht="18.75" customHeight="1">
      <c r="A2" s="2073" t="s">
        <v>20</v>
      </c>
      <c r="B2" s="2080" t="s">
        <v>28</v>
      </c>
      <c r="C2" s="2075" t="s">
        <v>305</v>
      </c>
      <c r="D2" s="2076"/>
      <c r="E2" s="2064" t="s">
        <v>32</v>
      </c>
      <c r="F2" s="2064" t="s">
        <v>117</v>
      </c>
      <c r="G2" s="2064" t="s">
        <v>33</v>
      </c>
      <c r="H2" s="2080" t="s">
        <v>21</v>
      </c>
      <c r="I2" s="2080"/>
      <c r="J2" s="2080"/>
      <c r="K2" s="2080"/>
      <c r="L2" s="2080"/>
      <c r="M2" s="2080"/>
      <c r="N2" s="2055" t="s">
        <v>22</v>
      </c>
      <c r="O2" s="2056"/>
      <c r="P2" s="2056"/>
      <c r="Q2" s="2056"/>
      <c r="R2" s="2056"/>
      <c r="S2" s="2056"/>
      <c r="T2" s="2056"/>
      <c r="U2" s="2056"/>
      <c r="V2" s="2056"/>
      <c r="W2" s="2056"/>
      <c r="X2" s="2056"/>
      <c r="Y2" s="2056"/>
      <c r="Z2" s="2057"/>
    </row>
    <row r="3" spans="1:26" s="5" customFormat="1" ht="24.75" customHeight="1">
      <c r="A3" s="2073"/>
      <c r="B3" s="2080"/>
      <c r="C3" s="2077"/>
      <c r="D3" s="2078"/>
      <c r="E3" s="2079"/>
      <c r="F3" s="2079"/>
      <c r="G3" s="2079"/>
      <c r="H3" s="2063" t="s">
        <v>23</v>
      </c>
      <c r="I3" s="2087" t="s">
        <v>24</v>
      </c>
      <c r="J3" s="2088"/>
      <c r="K3" s="2088"/>
      <c r="L3" s="2088"/>
      <c r="M3" s="2051" t="s">
        <v>25</v>
      </c>
      <c r="N3" s="2058"/>
      <c r="O3" s="2059"/>
      <c r="P3" s="2059"/>
      <c r="Q3" s="2059"/>
      <c r="R3" s="2059"/>
      <c r="S3" s="2059"/>
      <c r="T3" s="2059"/>
      <c r="U3" s="2059"/>
      <c r="V3" s="2059"/>
      <c r="W3" s="2059"/>
      <c r="X3" s="2059"/>
      <c r="Y3" s="2059"/>
      <c r="Z3" s="2060"/>
    </row>
    <row r="4" spans="1:26" s="5" customFormat="1" ht="18" customHeight="1">
      <c r="A4" s="2073"/>
      <c r="B4" s="2080"/>
      <c r="C4" s="2063" t="s">
        <v>26</v>
      </c>
      <c r="D4" s="2063" t="s">
        <v>27</v>
      </c>
      <c r="E4" s="2079"/>
      <c r="F4" s="2079"/>
      <c r="G4" s="2079"/>
      <c r="H4" s="2063"/>
      <c r="I4" s="2089" t="s">
        <v>118</v>
      </c>
      <c r="J4" s="2063" t="s">
        <v>38</v>
      </c>
      <c r="K4" s="2093" t="s">
        <v>39</v>
      </c>
      <c r="L4" s="2094" t="s">
        <v>40</v>
      </c>
      <c r="M4" s="2051"/>
      <c r="N4" s="2035" t="s">
        <v>295</v>
      </c>
      <c r="O4" s="2035"/>
      <c r="P4" s="2035"/>
      <c r="Q4" s="2035"/>
      <c r="R4" s="2036" t="s">
        <v>296</v>
      </c>
      <c r="S4" s="2037"/>
      <c r="T4" s="2037"/>
      <c r="U4" s="2038"/>
      <c r="V4" s="2035" t="s">
        <v>291</v>
      </c>
      <c r="W4" s="2035"/>
      <c r="X4" s="2035"/>
      <c r="Y4" s="2035"/>
      <c r="Z4" s="2035"/>
    </row>
    <row r="5" spans="1:28" s="5" customFormat="1" ht="15.75">
      <c r="A5" s="2073"/>
      <c r="B5" s="2080"/>
      <c r="C5" s="2063"/>
      <c r="D5" s="2063"/>
      <c r="E5" s="2079"/>
      <c r="F5" s="2079"/>
      <c r="G5" s="2079"/>
      <c r="H5" s="2063"/>
      <c r="I5" s="2090"/>
      <c r="J5" s="2063"/>
      <c r="K5" s="2093"/>
      <c r="L5" s="2095"/>
      <c r="M5" s="2051"/>
      <c r="N5" s="2045">
        <v>1</v>
      </c>
      <c r="O5" s="2046"/>
      <c r="P5" s="2045">
        <v>2</v>
      </c>
      <c r="Q5" s="2046"/>
      <c r="R5" s="2045">
        <v>3</v>
      </c>
      <c r="S5" s="2046"/>
      <c r="T5" s="2045">
        <v>4</v>
      </c>
      <c r="U5" s="2046"/>
      <c r="V5" s="2045">
        <v>5</v>
      </c>
      <c r="W5" s="2046"/>
      <c r="X5" s="2045" t="s">
        <v>297</v>
      </c>
      <c r="Y5" s="2046"/>
      <c r="Z5" s="54" t="s">
        <v>298</v>
      </c>
      <c r="AB5" s="1026">
        <v>22.5</v>
      </c>
    </row>
    <row r="6" spans="1:28" s="5" customFormat="1" ht="18.75" customHeight="1">
      <c r="A6" s="2073"/>
      <c r="B6" s="2080"/>
      <c r="C6" s="2063"/>
      <c r="D6" s="2063"/>
      <c r="E6" s="2079"/>
      <c r="F6" s="2079"/>
      <c r="G6" s="2079"/>
      <c r="H6" s="2063"/>
      <c r="I6" s="2090"/>
      <c r="J6" s="2063"/>
      <c r="K6" s="2093"/>
      <c r="L6" s="2095"/>
      <c r="M6" s="2051"/>
      <c r="N6" s="2036" t="s">
        <v>41</v>
      </c>
      <c r="O6" s="2037"/>
      <c r="P6" s="2037"/>
      <c r="Q6" s="2037"/>
      <c r="R6" s="2037"/>
      <c r="S6" s="2037"/>
      <c r="T6" s="2037"/>
      <c r="U6" s="2037"/>
      <c r="V6" s="2037"/>
      <c r="W6" s="2037"/>
      <c r="X6" s="2037"/>
      <c r="Y6" s="2037"/>
      <c r="Z6" s="2038"/>
      <c r="AB6" s="1026">
        <v>63.5</v>
      </c>
    </row>
    <row r="7" spans="1:28" s="5" customFormat="1" ht="17.25" customHeight="1" thickBot="1">
      <c r="A7" s="2074"/>
      <c r="B7" s="2081"/>
      <c r="C7" s="2064"/>
      <c r="D7" s="2064"/>
      <c r="E7" s="2079"/>
      <c r="F7" s="2079"/>
      <c r="G7" s="2079"/>
      <c r="H7" s="2064"/>
      <c r="I7" s="2091"/>
      <c r="J7" s="2063"/>
      <c r="K7" s="2089"/>
      <c r="L7" s="2095"/>
      <c r="M7" s="2052"/>
      <c r="N7" s="2053">
        <v>15</v>
      </c>
      <c r="O7" s="2054"/>
      <c r="P7" s="2053">
        <v>9</v>
      </c>
      <c r="Q7" s="2054"/>
      <c r="R7" s="2053">
        <v>15</v>
      </c>
      <c r="S7" s="2054"/>
      <c r="T7" s="2053">
        <v>9</v>
      </c>
      <c r="U7" s="2054"/>
      <c r="V7" s="2053">
        <v>15</v>
      </c>
      <c r="W7" s="2054"/>
      <c r="X7" s="2085">
        <v>9</v>
      </c>
      <c r="Y7" s="2086"/>
      <c r="Z7" s="54">
        <v>9</v>
      </c>
      <c r="AB7" s="1026">
        <v>137.5</v>
      </c>
    </row>
    <row r="8" spans="1:28" s="5" customFormat="1" ht="16.5" customHeight="1" thickBot="1">
      <c r="A8" s="55">
        <v>1</v>
      </c>
      <c r="B8" s="56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8">
        <v>12</v>
      </c>
      <c r="M8" s="378">
        <v>13</v>
      </c>
      <c r="N8" s="59">
        <v>14</v>
      </c>
      <c r="O8" s="285">
        <v>15</v>
      </c>
      <c r="P8" s="59">
        <v>16</v>
      </c>
      <c r="Q8" s="285">
        <v>17</v>
      </c>
      <c r="R8" s="59">
        <v>18</v>
      </c>
      <c r="S8" s="285">
        <v>19</v>
      </c>
      <c r="T8" s="59">
        <v>20</v>
      </c>
      <c r="U8" s="285">
        <v>21</v>
      </c>
      <c r="V8" s="60">
        <v>22</v>
      </c>
      <c r="W8" s="253">
        <v>23</v>
      </c>
      <c r="X8" s="61">
        <v>24</v>
      </c>
      <c r="Y8" s="645">
        <v>25</v>
      </c>
      <c r="Z8" s="60">
        <v>26</v>
      </c>
      <c r="AB8" s="1026">
        <v>21</v>
      </c>
    </row>
    <row r="9" spans="1:28" s="5" customFormat="1" ht="16.5" customHeight="1" thickBot="1">
      <c r="A9" s="2047" t="s">
        <v>257</v>
      </c>
      <c r="B9" s="2048"/>
      <c r="C9" s="2048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8"/>
      <c r="S9" s="2048"/>
      <c r="T9" s="2048"/>
      <c r="U9" s="2048"/>
      <c r="V9" s="2048"/>
      <c r="W9" s="2048"/>
      <c r="X9" s="2049"/>
      <c r="Y9" s="2049"/>
      <c r="Z9" s="2050"/>
      <c r="AB9" s="1026">
        <f>SUM(AB5:AB8)</f>
        <v>244.5</v>
      </c>
    </row>
    <row r="10" spans="1:26" s="5" customFormat="1" ht="24.75" customHeight="1" thickBot="1">
      <c r="A10" s="2041" t="s">
        <v>52</v>
      </c>
      <c r="B10" s="2042"/>
      <c r="C10" s="2042"/>
      <c r="D10" s="2042"/>
      <c r="E10" s="2042"/>
      <c r="F10" s="2042"/>
      <c r="G10" s="2042"/>
      <c r="H10" s="2042"/>
      <c r="I10" s="2042"/>
      <c r="J10" s="2042"/>
      <c r="K10" s="2042"/>
      <c r="L10" s="2042"/>
      <c r="M10" s="2042"/>
      <c r="N10" s="2042"/>
      <c r="O10" s="2042"/>
      <c r="P10" s="2042"/>
      <c r="Q10" s="2042"/>
      <c r="R10" s="2042"/>
      <c r="S10" s="2042"/>
      <c r="T10" s="2042"/>
      <c r="U10" s="2042"/>
      <c r="V10" s="2042"/>
      <c r="W10" s="2042"/>
      <c r="X10" s="2042"/>
      <c r="Y10" s="2042"/>
      <c r="Z10" s="2043"/>
    </row>
    <row r="11" spans="1:27" s="5" customFormat="1" ht="33.75" customHeight="1" thickBot="1">
      <c r="A11" s="433" t="s">
        <v>119</v>
      </c>
      <c r="B11" s="434" t="s">
        <v>220</v>
      </c>
      <c r="C11" s="184"/>
      <c r="D11" s="435"/>
      <c r="E11" s="436"/>
      <c r="F11" s="437"/>
      <c r="G11" s="817">
        <f>G12+G13</f>
        <v>6.5</v>
      </c>
      <c r="H11" s="439">
        <f aca="true" t="shared" si="0" ref="H11:H19">G11*30</f>
        <v>195</v>
      </c>
      <c r="I11" s="440"/>
      <c r="J11" s="440"/>
      <c r="K11" s="440"/>
      <c r="L11" s="440"/>
      <c r="M11" s="441"/>
      <c r="N11" s="442"/>
      <c r="O11" s="443"/>
      <c r="P11" s="444"/>
      <c r="Q11" s="585"/>
      <c r="R11" s="445"/>
      <c r="S11" s="446"/>
      <c r="T11" s="445"/>
      <c r="U11" s="446"/>
      <c r="V11" s="445"/>
      <c r="W11" s="446"/>
      <c r="X11" s="445"/>
      <c r="Y11" s="446"/>
      <c r="Z11" s="447"/>
      <c r="AA11" s="802"/>
    </row>
    <row r="12" spans="1:27" s="5" customFormat="1" ht="24.75" customHeight="1" thickBot="1">
      <c r="A12" s="448"/>
      <c r="B12" s="458" t="s">
        <v>48</v>
      </c>
      <c r="C12" s="62"/>
      <c r="D12" s="63"/>
      <c r="E12" s="664"/>
      <c r="F12" s="665"/>
      <c r="G12" s="438">
        <v>5</v>
      </c>
      <c r="H12" s="439">
        <f>G12*30</f>
        <v>150</v>
      </c>
      <c r="I12" s="427"/>
      <c r="J12" s="427"/>
      <c r="K12" s="427"/>
      <c r="L12" s="427"/>
      <c r="M12" s="667"/>
      <c r="N12" s="84"/>
      <c r="O12" s="267"/>
      <c r="P12" s="89"/>
      <c r="Q12" s="587"/>
      <c r="R12" s="90"/>
      <c r="S12" s="297"/>
      <c r="T12" s="90"/>
      <c r="U12" s="297"/>
      <c r="V12" s="90"/>
      <c r="W12" s="297"/>
      <c r="X12" s="90"/>
      <c r="Y12" s="297"/>
      <c r="Z12" s="666"/>
      <c r="AA12" s="802"/>
    </row>
    <row r="13" spans="1:27" s="5" customFormat="1" ht="22.5" customHeight="1" thickBot="1">
      <c r="A13" s="448"/>
      <c r="B13" s="94" t="s">
        <v>114</v>
      </c>
      <c r="C13" s="62"/>
      <c r="D13" s="816">
        <v>6</v>
      </c>
      <c r="E13" s="664"/>
      <c r="F13" s="665"/>
      <c r="G13" s="438">
        <v>1.5</v>
      </c>
      <c r="H13" s="439">
        <f>G13*30</f>
        <v>45</v>
      </c>
      <c r="I13" s="75">
        <v>4</v>
      </c>
      <c r="J13" s="75"/>
      <c r="K13" s="75"/>
      <c r="L13" s="75">
        <v>4</v>
      </c>
      <c r="M13" s="379">
        <f>H13-I13</f>
        <v>41</v>
      </c>
      <c r="N13" s="84"/>
      <c r="O13" s="267"/>
      <c r="P13" s="89"/>
      <c r="Q13" s="587"/>
      <c r="R13" s="90"/>
      <c r="S13" s="297"/>
      <c r="T13" s="90"/>
      <c r="U13" s="297"/>
      <c r="V13" s="90"/>
      <c r="W13" s="297"/>
      <c r="X13" s="815">
        <v>4</v>
      </c>
      <c r="Y13" s="587"/>
      <c r="Z13" s="669"/>
      <c r="AA13" s="802">
        <v>3</v>
      </c>
    </row>
    <row r="14" spans="1:27" s="5" customFormat="1" ht="24" customHeight="1">
      <c r="A14" s="448" t="s">
        <v>120</v>
      </c>
      <c r="B14" s="81" t="s">
        <v>109</v>
      </c>
      <c r="C14" s="62" t="s">
        <v>108</v>
      </c>
      <c r="D14" s="82"/>
      <c r="E14" s="83"/>
      <c r="F14" s="54"/>
      <c r="G14" s="931">
        <v>4.5</v>
      </c>
      <c r="H14" s="64">
        <f t="shared" si="0"/>
        <v>135</v>
      </c>
      <c r="I14" s="104"/>
      <c r="J14" s="104"/>
      <c r="K14" s="427"/>
      <c r="L14" s="427"/>
      <c r="M14" s="668"/>
      <c r="N14" s="84"/>
      <c r="O14" s="286"/>
      <c r="P14" s="85"/>
      <c r="Q14" s="586"/>
      <c r="R14" s="86"/>
      <c r="S14" s="254"/>
      <c r="T14" s="86"/>
      <c r="U14" s="254"/>
      <c r="V14" s="86"/>
      <c r="W14" s="254"/>
      <c r="X14" s="86"/>
      <c r="Y14" s="254"/>
      <c r="Z14" s="449"/>
      <c r="AA14" s="802"/>
    </row>
    <row r="15" spans="1:27" s="5" customFormat="1" ht="30.75" customHeight="1">
      <c r="A15" s="448" t="s">
        <v>121</v>
      </c>
      <c r="B15" s="81" t="s">
        <v>111</v>
      </c>
      <c r="C15" s="62"/>
      <c r="D15" s="82" t="s">
        <v>110</v>
      </c>
      <c r="E15" s="83"/>
      <c r="F15" s="54"/>
      <c r="G15" s="861">
        <v>3</v>
      </c>
      <c r="H15" s="64">
        <f t="shared" si="0"/>
        <v>90</v>
      </c>
      <c r="I15" s="427"/>
      <c r="J15" s="427"/>
      <c r="K15" s="427"/>
      <c r="L15" s="427"/>
      <c r="M15" s="387"/>
      <c r="N15" s="84"/>
      <c r="O15" s="267"/>
      <c r="P15" s="88"/>
      <c r="Q15" s="587"/>
      <c r="R15" s="89"/>
      <c r="S15" s="297"/>
      <c r="T15" s="90"/>
      <c r="U15" s="297"/>
      <c r="V15" s="86"/>
      <c r="W15" s="254"/>
      <c r="X15" s="86"/>
      <c r="Y15" s="254"/>
      <c r="Z15" s="449"/>
      <c r="AA15" s="802"/>
    </row>
    <row r="16" spans="1:29" s="5" customFormat="1" ht="29.25" customHeight="1">
      <c r="A16" s="448" t="s">
        <v>122</v>
      </c>
      <c r="B16" s="81" t="s">
        <v>112</v>
      </c>
      <c r="C16" s="62" t="s">
        <v>108</v>
      </c>
      <c r="D16" s="62"/>
      <c r="E16" s="91"/>
      <c r="F16" s="307"/>
      <c r="G16" s="303">
        <v>4</v>
      </c>
      <c r="H16" s="64">
        <f t="shared" si="0"/>
        <v>120</v>
      </c>
      <c r="I16" s="65"/>
      <c r="J16" s="65"/>
      <c r="K16" s="65"/>
      <c r="L16" s="65"/>
      <c r="M16" s="380"/>
      <c r="N16" s="92"/>
      <c r="O16" s="287"/>
      <c r="P16" s="88"/>
      <c r="Q16" s="586"/>
      <c r="R16" s="86"/>
      <c r="S16" s="254"/>
      <c r="T16" s="86"/>
      <c r="U16" s="254"/>
      <c r="V16" s="86"/>
      <c r="W16" s="254"/>
      <c r="X16" s="86"/>
      <c r="Y16" s="254"/>
      <c r="Z16" s="449"/>
      <c r="AA16" s="802"/>
      <c r="AB16" s="5" t="s">
        <v>299</v>
      </c>
      <c r="AC16" s="5">
        <f>G19</f>
        <v>1.5</v>
      </c>
    </row>
    <row r="17" spans="1:45" s="5" customFormat="1" ht="22.5" customHeight="1" thickBot="1">
      <c r="A17" s="344" t="s">
        <v>123</v>
      </c>
      <c r="B17" s="450" t="s">
        <v>113</v>
      </c>
      <c r="C17" s="451"/>
      <c r="D17" s="451"/>
      <c r="E17" s="452"/>
      <c r="F17" s="453"/>
      <c r="G17" s="932">
        <v>4.5</v>
      </c>
      <c r="H17" s="454">
        <f t="shared" si="0"/>
        <v>135</v>
      </c>
      <c r="I17" s="455"/>
      <c r="J17" s="455"/>
      <c r="K17" s="455"/>
      <c r="L17" s="455"/>
      <c r="M17" s="456"/>
      <c r="N17" s="457"/>
      <c r="O17" s="428"/>
      <c r="P17" s="429"/>
      <c r="Q17" s="588"/>
      <c r="R17" s="430"/>
      <c r="S17" s="431"/>
      <c r="T17" s="430"/>
      <c r="U17" s="431"/>
      <c r="V17" s="430"/>
      <c r="W17" s="431"/>
      <c r="X17" s="430"/>
      <c r="Y17" s="431"/>
      <c r="Z17" s="432"/>
      <c r="AA17" s="802"/>
      <c r="AB17" s="5" t="s">
        <v>300</v>
      </c>
      <c r="AC17" s="2092"/>
      <c r="AD17" s="2092"/>
      <c r="AE17" s="2092"/>
      <c r="AF17" s="2092"/>
      <c r="AG17" s="2092"/>
      <c r="AH17" s="2092"/>
      <c r="AI17" s="2092"/>
      <c r="AJ17" s="2092"/>
      <c r="AK17" s="2092"/>
      <c r="AL17" s="2092"/>
      <c r="AM17" s="2092"/>
      <c r="AN17" s="2092"/>
      <c r="AO17" s="2092"/>
      <c r="AP17" s="2092"/>
      <c r="AQ17" s="2092"/>
      <c r="AR17" s="2092"/>
      <c r="AS17" s="611"/>
    </row>
    <row r="18" spans="1:45" s="5" customFormat="1" ht="22.5" customHeight="1" thickBot="1">
      <c r="A18" s="93"/>
      <c r="B18" s="458" t="s">
        <v>48</v>
      </c>
      <c r="C18" s="73"/>
      <c r="D18" s="73"/>
      <c r="E18" s="95"/>
      <c r="F18" s="459"/>
      <c r="G18" s="862">
        <v>3</v>
      </c>
      <c r="H18" s="339">
        <f t="shared" si="0"/>
        <v>90</v>
      </c>
      <c r="I18" s="75"/>
      <c r="J18" s="75"/>
      <c r="K18" s="75"/>
      <c r="L18" s="75"/>
      <c r="M18" s="381"/>
      <c r="N18" s="76"/>
      <c r="O18" s="288"/>
      <c r="P18" s="79"/>
      <c r="Q18" s="589"/>
      <c r="R18" s="97"/>
      <c r="S18" s="255"/>
      <c r="T18" s="97"/>
      <c r="U18" s="255"/>
      <c r="V18" s="97"/>
      <c r="W18" s="255"/>
      <c r="X18" s="97"/>
      <c r="Y18" s="646"/>
      <c r="Z18" s="98"/>
      <c r="AA18" s="802"/>
      <c r="AB18" s="5" t="s">
        <v>301</v>
      </c>
      <c r="AC18" s="612">
        <f>G19</f>
        <v>1.5</v>
      </c>
      <c r="AD18" s="612"/>
      <c r="AE18" s="612"/>
      <c r="AF18" s="612"/>
      <c r="AG18" s="612"/>
      <c r="AH18" s="612"/>
      <c r="AI18" s="612"/>
      <c r="AJ18" s="612"/>
      <c r="AK18" s="612"/>
      <c r="AL18" s="612"/>
      <c r="AM18" s="612"/>
      <c r="AN18" s="612"/>
      <c r="AO18" s="612"/>
      <c r="AP18" s="612"/>
      <c r="AQ18" s="613"/>
      <c r="AR18" s="613"/>
      <c r="AS18" s="612"/>
    </row>
    <row r="19" spans="1:45" s="5" customFormat="1" ht="26.25" customHeight="1" thickBot="1">
      <c r="A19" s="344" t="s">
        <v>195</v>
      </c>
      <c r="B19" s="94" t="s">
        <v>114</v>
      </c>
      <c r="C19" s="460">
        <v>1</v>
      </c>
      <c r="D19" s="231"/>
      <c r="E19" s="461"/>
      <c r="F19" s="462"/>
      <c r="G19" s="863">
        <v>1.5</v>
      </c>
      <c r="H19" s="339">
        <f t="shared" si="0"/>
        <v>45</v>
      </c>
      <c r="I19" s="75">
        <v>4</v>
      </c>
      <c r="J19" s="75">
        <v>4</v>
      </c>
      <c r="K19" s="75"/>
      <c r="L19" s="75">
        <v>0</v>
      </c>
      <c r="M19" s="379">
        <f>H19-I19</f>
        <v>41</v>
      </c>
      <c r="N19" s="76">
        <v>4</v>
      </c>
      <c r="O19" s="269"/>
      <c r="P19" s="79"/>
      <c r="Q19" s="589"/>
      <c r="R19" s="97"/>
      <c r="S19" s="255"/>
      <c r="T19" s="97"/>
      <c r="U19" s="255"/>
      <c r="V19" s="97"/>
      <c r="W19" s="255"/>
      <c r="X19" s="97"/>
      <c r="Y19" s="255"/>
      <c r="Z19" s="98"/>
      <c r="AA19" s="802">
        <v>1</v>
      </c>
      <c r="AC19" s="614"/>
      <c r="AD19" s="615"/>
      <c r="AE19" s="615"/>
      <c r="AF19" s="548"/>
      <c r="AG19" s="616"/>
      <c r="AH19" s="616"/>
      <c r="AI19" s="617"/>
      <c r="AJ19" s="617"/>
      <c r="AK19" s="617"/>
      <c r="AL19" s="617"/>
      <c r="AM19" s="617"/>
      <c r="AN19" s="617"/>
      <c r="AO19" s="617"/>
      <c r="AP19" s="617"/>
      <c r="AQ19" s="617"/>
      <c r="AR19" s="617"/>
      <c r="AS19" s="617"/>
    </row>
    <row r="20" spans="1:45" ht="19.5" thickBot="1">
      <c r="A20" s="2071" t="s">
        <v>53</v>
      </c>
      <c r="B20" s="2072"/>
      <c r="C20" s="463"/>
      <c r="D20" s="464"/>
      <c r="E20" s="369"/>
      <c r="F20" s="465"/>
      <c r="G20" s="340">
        <f>SUM(G21+G22)</f>
        <v>22.5</v>
      </c>
      <c r="H20" s="426">
        <f>SUM(H21+H22)</f>
        <v>675</v>
      </c>
      <c r="I20" s="463"/>
      <c r="J20" s="463"/>
      <c r="K20" s="463"/>
      <c r="L20" s="463"/>
      <c r="M20" s="466"/>
      <c r="N20" s="467"/>
      <c r="O20" s="469"/>
      <c r="P20" s="470"/>
      <c r="Q20" s="590"/>
      <c r="R20" s="471"/>
      <c r="S20" s="472"/>
      <c r="T20" s="471"/>
      <c r="U20" s="472"/>
      <c r="V20" s="471"/>
      <c r="W20" s="472"/>
      <c r="X20" s="471"/>
      <c r="Y20" s="472"/>
      <c r="Z20" s="471"/>
      <c r="AA20" s="803"/>
      <c r="AC20" s="618"/>
      <c r="AF20" s="619"/>
      <c r="AG20" s="619"/>
      <c r="AH20" s="619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</row>
    <row r="21" spans="1:45" ht="19.5" thickBot="1">
      <c r="A21" s="2039" t="s">
        <v>54</v>
      </c>
      <c r="B21" s="2040"/>
      <c r="C21" s="73"/>
      <c r="D21" s="73"/>
      <c r="E21" s="236"/>
      <c r="F21" s="73"/>
      <c r="G21" s="239">
        <f>SUMIF($B$11:$B$19,"=*на базі ВНЗ 1 рівня*",G11:G19)</f>
        <v>19.5</v>
      </c>
      <c r="H21" s="188">
        <f>SUMIF($B$11:$B$19,"=*на базі ВНЗ 1 рівня*",H11:H19)</f>
        <v>585</v>
      </c>
      <c r="I21" s="179"/>
      <c r="J21" s="179"/>
      <c r="K21" s="179"/>
      <c r="L21" s="179"/>
      <c r="M21" s="391"/>
      <c r="N21" s="475"/>
      <c r="O21" s="271"/>
      <c r="P21" s="476"/>
      <c r="Q21" s="591"/>
      <c r="R21" s="477"/>
      <c r="S21" s="478"/>
      <c r="T21" s="477"/>
      <c r="U21" s="478"/>
      <c r="V21" s="477"/>
      <c r="W21" s="478"/>
      <c r="X21" s="477"/>
      <c r="Y21" s="478"/>
      <c r="Z21" s="479"/>
      <c r="AA21" s="803"/>
      <c r="AC21" s="618"/>
      <c r="AF21" s="619"/>
      <c r="AG21" s="619"/>
      <c r="AH21" s="619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</row>
    <row r="22" spans="1:50" s="32" customFormat="1" ht="30" customHeight="1" thickBot="1">
      <c r="A22" s="2069" t="s">
        <v>55</v>
      </c>
      <c r="B22" s="2070"/>
      <c r="C22" s="371"/>
      <c r="D22" s="371"/>
      <c r="E22" s="480"/>
      <c r="F22" s="371"/>
      <c r="G22" s="481">
        <f aca="true" t="shared" si="1" ref="G22:M22">SUMIF($B$11:$B$19,"=* ДДМА*",G11:G19)</f>
        <v>3</v>
      </c>
      <c r="H22" s="371">
        <f t="shared" si="1"/>
        <v>90</v>
      </c>
      <c r="I22" s="371">
        <f t="shared" si="1"/>
        <v>8</v>
      </c>
      <c r="J22" s="371">
        <f t="shared" si="1"/>
        <v>4</v>
      </c>
      <c r="K22" s="371">
        <f t="shared" si="1"/>
        <v>0</v>
      </c>
      <c r="L22" s="371">
        <f t="shared" si="1"/>
        <v>4</v>
      </c>
      <c r="M22" s="480">
        <f t="shared" si="1"/>
        <v>82</v>
      </c>
      <c r="N22" s="482">
        <f>SUM(N11:N19)</f>
        <v>4</v>
      </c>
      <c r="O22" s="482"/>
      <c r="P22" s="482">
        <f>SUM(P11:P19)</f>
        <v>0</v>
      </c>
      <c r="Q22" s="482"/>
      <c r="R22" s="482">
        <f>SUM(R11:R19)</f>
        <v>0</v>
      </c>
      <c r="S22" s="482"/>
      <c r="T22" s="482">
        <f>SUM(T11:T19)</f>
        <v>0</v>
      </c>
      <c r="U22" s="482"/>
      <c r="V22" s="482">
        <f>SUM(V11:V19)</f>
        <v>0</v>
      </c>
      <c r="W22" s="482"/>
      <c r="X22" s="482">
        <f>SUM(X11:X19)</f>
        <v>4</v>
      </c>
      <c r="Y22" s="482"/>
      <c r="Z22" s="483">
        <f>SUM(Z11:Z19)</f>
        <v>0</v>
      </c>
      <c r="AA22" s="803"/>
      <c r="AB22" s="8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8"/>
      <c r="AU22" s="8"/>
      <c r="AV22" s="8"/>
      <c r="AW22" s="8"/>
      <c r="AX22" s="8"/>
    </row>
    <row r="23" spans="1:30" ht="30" customHeight="1" thickBot="1">
      <c r="A23" s="2102" t="s">
        <v>56</v>
      </c>
      <c r="B23" s="2103"/>
      <c r="C23" s="2103"/>
      <c r="D23" s="2103"/>
      <c r="E23" s="2103"/>
      <c r="F23" s="2103"/>
      <c r="G23" s="2103"/>
      <c r="H23" s="2103"/>
      <c r="I23" s="2103"/>
      <c r="J23" s="2103"/>
      <c r="K23" s="2103"/>
      <c r="L23" s="2103"/>
      <c r="M23" s="2103"/>
      <c r="N23" s="2103"/>
      <c r="O23" s="2103"/>
      <c r="P23" s="2103"/>
      <c r="Q23" s="2103"/>
      <c r="R23" s="2103"/>
      <c r="S23" s="2103"/>
      <c r="T23" s="2103"/>
      <c r="U23" s="2103"/>
      <c r="V23" s="2103"/>
      <c r="W23" s="2103"/>
      <c r="X23" s="2103"/>
      <c r="Y23" s="2103"/>
      <c r="Z23" s="2104"/>
      <c r="AA23" s="804"/>
      <c r="AB23" s="36"/>
      <c r="AC23" s="36"/>
      <c r="AD23" s="36"/>
    </row>
    <row r="24" spans="1:45" s="6" customFormat="1" ht="41.25" customHeight="1">
      <c r="A24" s="484" t="s">
        <v>126</v>
      </c>
      <c r="B24" s="814" t="s">
        <v>196</v>
      </c>
      <c r="C24" s="486"/>
      <c r="D24" s="486"/>
      <c r="E24" s="486"/>
      <c r="F24" s="486"/>
      <c r="G24" s="933">
        <v>4</v>
      </c>
      <c r="H24" s="488">
        <f aca="true" t="shared" si="2" ref="H24:H61">G24*30</f>
        <v>120</v>
      </c>
      <c r="I24" s="110"/>
      <c r="J24" s="110"/>
      <c r="K24" s="106"/>
      <c r="L24" s="106"/>
      <c r="M24" s="382"/>
      <c r="N24" s="87"/>
      <c r="O24" s="273"/>
      <c r="P24" s="111"/>
      <c r="Q24" s="273"/>
      <c r="R24" s="113"/>
      <c r="S24" s="259"/>
      <c r="T24" s="113"/>
      <c r="U24" s="259"/>
      <c r="V24" s="113"/>
      <c r="W24" s="259"/>
      <c r="X24" s="88"/>
      <c r="Y24" s="647"/>
      <c r="Z24" s="137"/>
      <c r="AA24" s="805"/>
      <c r="AC24" s="615"/>
      <c r="AD24" s="621"/>
      <c r="AE24" s="621"/>
      <c r="AF24" s="621"/>
      <c r="AG24" s="621"/>
      <c r="AH24" s="621"/>
      <c r="AI24" s="622"/>
      <c r="AJ24" s="621"/>
      <c r="AK24" s="622"/>
      <c r="AL24" s="622"/>
      <c r="AM24" s="622"/>
      <c r="AN24" s="622"/>
      <c r="AO24" s="622"/>
      <c r="AP24" s="622"/>
      <c r="AQ24" s="548"/>
      <c r="AR24" s="548"/>
      <c r="AS24" s="623"/>
    </row>
    <row r="25" spans="1:45" s="6" customFormat="1" ht="36" customHeight="1">
      <c r="A25" s="489"/>
      <c r="B25" s="490"/>
      <c r="C25" s="491"/>
      <c r="D25" s="491"/>
      <c r="E25" s="492"/>
      <c r="F25" s="492"/>
      <c r="G25" s="864"/>
      <c r="H25" s="494">
        <f t="shared" si="2"/>
        <v>0</v>
      </c>
      <c r="I25" s="110"/>
      <c r="J25" s="110"/>
      <c r="K25" s="106"/>
      <c r="L25" s="106"/>
      <c r="M25" s="382"/>
      <c r="N25" s="87"/>
      <c r="O25" s="273"/>
      <c r="P25" s="111"/>
      <c r="Q25" s="273"/>
      <c r="R25" s="113"/>
      <c r="S25" s="259"/>
      <c r="T25" s="113"/>
      <c r="U25" s="259"/>
      <c r="V25" s="113"/>
      <c r="W25" s="259"/>
      <c r="X25" s="88"/>
      <c r="Y25" s="647"/>
      <c r="Z25" s="137"/>
      <c r="AA25" s="805"/>
      <c r="AC25" s="615"/>
      <c r="AD25" s="621"/>
      <c r="AE25" s="621"/>
      <c r="AF25" s="621"/>
      <c r="AG25" s="621"/>
      <c r="AH25" s="621"/>
      <c r="AI25" s="622"/>
      <c r="AJ25" s="621"/>
      <c r="AK25" s="622"/>
      <c r="AL25" s="622"/>
      <c r="AM25" s="622"/>
      <c r="AN25" s="622"/>
      <c r="AO25" s="622"/>
      <c r="AP25" s="622"/>
      <c r="AQ25" s="548"/>
      <c r="AR25" s="548"/>
      <c r="AS25" s="623"/>
    </row>
    <row r="26" spans="1:45" s="6" customFormat="1" ht="34.5" customHeight="1">
      <c r="A26" s="495"/>
      <c r="B26" s="496"/>
      <c r="C26" s="497"/>
      <c r="D26" s="498"/>
      <c r="E26" s="499"/>
      <c r="F26" s="500"/>
      <c r="G26" s="865"/>
      <c r="H26" s="502">
        <f t="shared" si="2"/>
        <v>0</v>
      </c>
      <c r="I26" s="110"/>
      <c r="J26" s="110"/>
      <c r="K26" s="106"/>
      <c r="L26" s="106"/>
      <c r="M26" s="382"/>
      <c r="N26" s="87"/>
      <c r="O26" s="273"/>
      <c r="P26" s="111"/>
      <c r="Q26" s="273"/>
      <c r="R26" s="113"/>
      <c r="S26" s="259"/>
      <c r="T26" s="113"/>
      <c r="U26" s="259"/>
      <c r="V26" s="113"/>
      <c r="W26" s="259"/>
      <c r="X26" s="88"/>
      <c r="Y26" s="647"/>
      <c r="Z26" s="137"/>
      <c r="AA26" s="805"/>
      <c r="AC26" s="615"/>
      <c r="AD26" s="621"/>
      <c r="AE26" s="621"/>
      <c r="AF26" s="621"/>
      <c r="AG26" s="621"/>
      <c r="AH26" s="621"/>
      <c r="AI26" s="622"/>
      <c r="AJ26" s="621"/>
      <c r="AK26" s="622"/>
      <c r="AL26" s="622"/>
      <c r="AM26" s="622"/>
      <c r="AN26" s="622"/>
      <c r="AO26" s="622"/>
      <c r="AP26" s="622"/>
      <c r="AQ26" s="548"/>
      <c r="AR26" s="548"/>
      <c r="AS26" s="623"/>
    </row>
    <row r="27" spans="1:45" s="6" customFormat="1" ht="26.25" customHeight="1" thickBot="1">
      <c r="A27" s="503"/>
      <c r="B27" s="504"/>
      <c r="C27" s="505"/>
      <c r="D27" s="506"/>
      <c r="E27" s="507"/>
      <c r="F27" s="508"/>
      <c r="G27" s="866"/>
      <c r="H27" s="510">
        <f t="shared" si="2"/>
        <v>0</v>
      </c>
      <c r="I27" s="134"/>
      <c r="J27" s="134"/>
      <c r="K27" s="135"/>
      <c r="L27" s="135"/>
      <c r="M27" s="384"/>
      <c r="N27" s="71"/>
      <c r="O27" s="294"/>
      <c r="P27" s="168"/>
      <c r="Q27" s="294"/>
      <c r="R27" s="169"/>
      <c r="S27" s="264"/>
      <c r="T27" s="169"/>
      <c r="U27" s="264"/>
      <c r="V27" s="169"/>
      <c r="W27" s="264"/>
      <c r="X27" s="72"/>
      <c r="Y27" s="648"/>
      <c r="Z27" s="511"/>
      <c r="AA27" s="805"/>
      <c r="AC27" s="615"/>
      <c r="AD27" s="621"/>
      <c r="AE27" s="621"/>
      <c r="AF27" s="621"/>
      <c r="AG27" s="621"/>
      <c r="AH27" s="621"/>
      <c r="AI27" s="622"/>
      <c r="AJ27" s="621"/>
      <c r="AK27" s="622"/>
      <c r="AL27" s="622"/>
      <c r="AM27" s="622"/>
      <c r="AN27" s="622"/>
      <c r="AO27" s="622"/>
      <c r="AP27" s="622"/>
      <c r="AQ27" s="548"/>
      <c r="AR27" s="548"/>
      <c r="AS27" s="623"/>
    </row>
    <row r="28" spans="1:45" s="6" customFormat="1" ht="29.25" customHeight="1" thickBot="1">
      <c r="A28" s="495"/>
      <c r="B28" s="94"/>
      <c r="C28" s="122"/>
      <c r="D28" s="145"/>
      <c r="E28" s="146"/>
      <c r="F28" s="145"/>
      <c r="G28" s="239"/>
      <c r="H28" s="512">
        <f t="shared" si="2"/>
        <v>0</v>
      </c>
      <c r="I28" s="680">
        <v>4</v>
      </c>
      <c r="J28" s="681">
        <v>4</v>
      </c>
      <c r="K28" s="122"/>
      <c r="L28" s="122"/>
      <c r="M28" s="379">
        <f>H28-I28</f>
        <v>-4</v>
      </c>
      <c r="N28" s="77"/>
      <c r="O28" s="275"/>
      <c r="P28" s="126"/>
      <c r="Q28" s="275"/>
      <c r="R28" s="130"/>
      <c r="S28" s="258"/>
      <c r="T28" s="130"/>
      <c r="U28" s="258"/>
      <c r="V28" s="130"/>
      <c r="W28" s="258"/>
      <c r="X28" s="679">
        <v>4</v>
      </c>
      <c r="Y28" s="649"/>
      <c r="Z28" s="224"/>
      <c r="AA28" s="805">
        <v>3</v>
      </c>
      <c r="AC28" s="5" t="s">
        <v>299</v>
      </c>
      <c r="AD28" s="928">
        <f>SUMIF(AA24:AA64,1,G24:G62)</f>
        <v>0</v>
      </c>
      <c r="AE28" s="928">
        <f>G31+G39+G40+G49+G53+G60+G61</f>
        <v>0</v>
      </c>
      <c r="AF28" s="621"/>
      <c r="AG28" s="621"/>
      <c r="AH28" s="621"/>
      <c r="AI28" s="622"/>
      <c r="AJ28" s="621"/>
      <c r="AK28" s="622"/>
      <c r="AL28" s="622"/>
      <c r="AM28" s="622"/>
      <c r="AN28" s="622"/>
      <c r="AO28" s="622"/>
      <c r="AP28" s="622"/>
      <c r="AQ28" s="548"/>
      <c r="AR28" s="548"/>
      <c r="AS28" s="623"/>
    </row>
    <row r="29" spans="1:50" s="12" customFormat="1" ht="27.75" customHeight="1">
      <c r="A29" s="87" t="s">
        <v>127</v>
      </c>
      <c r="B29" s="105" t="s">
        <v>57</v>
      </c>
      <c r="C29" s="106"/>
      <c r="D29" s="107"/>
      <c r="E29" s="108"/>
      <c r="F29" s="331"/>
      <c r="G29" s="303">
        <v>7</v>
      </c>
      <c r="H29" s="109">
        <f t="shared" si="2"/>
        <v>210</v>
      </c>
      <c r="I29" s="110"/>
      <c r="J29" s="110"/>
      <c r="K29" s="106"/>
      <c r="L29" s="106"/>
      <c r="M29" s="382"/>
      <c r="N29" s="87"/>
      <c r="O29" s="273"/>
      <c r="P29" s="111"/>
      <c r="Q29" s="592"/>
      <c r="R29" s="113"/>
      <c r="S29" s="256"/>
      <c r="T29" s="114"/>
      <c r="U29" s="256"/>
      <c r="V29" s="114"/>
      <c r="W29" s="256"/>
      <c r="X29" s="114"/>
      <c r="Y29" s="256"/>
      <c r="Z29" s="114"/>
      <c r="AA29" s="806"/>
      <c r="AC29" s="5" t="s">
        <v>300</v>
      </c>
      <c r="AD29" s="928">
        <f>SUMIF(AA24:AA64,2,G24:G62)</f>
        <v>3.5</v>
      </c>
      <c r="AE29" s="928">
        <f>G45+G50+G56+G62</f>
        <v>3.5</v>
      </c>
      <c r="AF29" s="621"/>
      <c r="AG29" s="624"/>
      <c r="AH29" s="624"/>
      <c r="AI29" s="622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"/>
      <c r="AU29" s="6"/>
      <c r="AV29" s="6"/>
      <c r="AW29" s="6"/>
      <c r="AX29" s="6"/>
    </row>
    <row r="30" spans="1:50" s="12" customFormat="1" ht="20.25" customHeight="1" thickBot="1">
      <c r="A30" s="104"/>
      <c r="B30" s="68"/>
      <c r="C30" s="115"/>
      <c r="D30" s="116"/>
      <c r="E30" s="117"/>
      <c r="F30" s="518"/>
      <c r="G30" s="309"/>
      <c r="H30" s="324">
        <f t="shared" si="2"/>
        <v>0</v>
      </c>
      <c r="I30" s="118"/>
      <c r="J30" s="119"/>
      <c r="K30" s="115"/>
      <c r="L30" s="115"/>
      <c r="M30" s="383"/>
      <c r="N30" s="120"/>
      <c r="O30" s="289"/>
      <c r="P30" s="120"/>
      <c r="Q30" s="289"/>
      <c r="R30" s="120"/>
      <c r="S30" s="257"/>
      <c r="T30" s="121"/>
      <c r="U30" s="257"/>
      <c r="V30" s="121"/>
      <c r="W30" s="257"/>
      <c r="X30" s="121"/>
      <c r="Y30" s="257"/>
      <c r="Z30" s="121"/>
      <c r="AA30" s="806"/>
      <c r="AC30" s="5" t="s">
        <v>301</v>
      </c>
      <c r="AD30" s="928">
        <f>SUMIF(AA24:AA64,3,G24:G62)</f>
        <v>0</v>
      </c>
      <c r="AE30" s="929">
        <f>G28+G35+G46</f>
        <v>0</v>
      </c>
      <c r="AF30" s="626"/>
      <c r="AG30" s="626"/>
      <c r="AH30" s="626"/>
      <c r="AI30" s="626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"/>
      <c r="AU30" s="6"/>
      <c r="AV30" s="6"/>
      <c r="AW30" s="6"/>
      <c r="AX30" s="6"/>
    </row>
    <row r="31" spans="1:45" s="6" customFormat="1" ht="18.75" customHeight="1" thickBot="1">
      <c r="A31" s="87" t="s">
        <v>128</v>
      </c>
      <c r="B31" s="94"/>
      <c r="C31" s="122"/>
      <c r="D31" s="122"/>
      <c r="E31" s="123"/>
      <c r="F31" s="520"/>
      <c r="G31" s="770"/>
      <c r="H31" s="771">
        <f t="shared" si="2"/>
        <v>0</v>
      </c>
      <c r="I31" s="772">
        <f>SUM(J31:L31)</f>
        <v>8</v>
      </c>
      <c r="J31" s="158">
        <v>6</v>
      </c>
      <c r="K31" s="173">
        <v>2</v>
      </c>
      <c r="L31" s="173"/>
      <c r="M31" s="388">
        <f>H31-I31</f>
        <v>-8</v>
      </c>
      <c r="N31" s="773"/>
      <c r="O31" s="276"/>
      <c r="P31" s="684">
        <v>6</v>
      </c>
      <c r="Q31" s="774">
        <v>2</v>
      </c>
      <c r="R31" s="773"/>
      <c r="S31" s="265"/>
      <c r="T31" s="175"/>
      <c r="U31" s="265"/>
      <c r="V31" s="175"/>
      <c r="W31" s="265"/>
      <c r="X31" s="175"/>
      <c r="Y31" s="655"/>
      <c r="Z31" s="177"/>
      <c r="AA31" s="805">
        <v>1</v>
      </c>
      <c r="AC31" s="626"/>
      <c r="AD31" s="621"/>
      <c r="AE31" s="621"/>
      <c r="AF31" s="627"/>
      <c r="AG31" s="626"/>
      <c r="AH31" s="628"/>
      <c r="AI31" s="626"/>
      <c r="AJ31" s="624"/>
      <c r="AK31" s="622"/>
      <c r="AL31" s="622"/>
      <c r="AM31" s="622"/>
      <c r="AN31" s="622"/>
      <c r="AO31" s="622"/>
      <c r="AP31" s="622"/>
      <c r="AQ31" s="622"/>
      <c r="AR31" s="622"/>
      <c r="AS31" s="622"/>
    </row>
    <row r="32" spans="1:45" s="6" customFormat="1" ht="22.5" customHeight="1">
      <c r="A32" s="87" t="s">
        <v>129</v>
      </c>
      <c r="B32" s="132" t="s">
        <v>115</v>
      </c>
      <c r="C32" s="133"/>
      <c r="D32" s="135"/>
      <c r="E32" s="186"/>
      <c r="F32" s="186"/>
      <c r="G32" s="867">
        <v>3</v>
      </c>
      <c r="H32" s="326">
        <f t="shared" si="2"/>
        <v>90</v>
      </c>
      <c r="I32" s="784"/>
      <c r="J32" s="784"/>
      <c r="K32" s="785"/>
      <c r="L32" s="785"/>
      <c r="M32" s="387"/>
      <c r="N32" s="66"/>
      <c r="O32" s="786"/>
      <c r="P32" s="327"/>
      <c r="Q32" s="328"/>
      <c r="R32" s="156"/>
      <c r="S32" s="262"/>
      <c r="T32" s="156"/>
      <c r="U32" s="262"/>
      <c r="V32" s="787"/>
      <c r="W32" s="788"/>
      <c r="X32" s="787"/>
      <c r="Y32" s="788"/>
      <c r="Z32" s="787"/>
      <c r="AA32" s="805"/>
      <c r="AC32" s="615"/>
      <c r="AD32" s="615"/>
      <c r="AE32" s="615"/>
      <c r="AF32" s="621"/>
      <c r="AG32" s="621"/>
      <c r="AH32" s="621"/>
      <c r="AI32" s="622"/>
      <c r="AJ32" s="622"/>
      <c r="AK32" s="622"/>
      <c r="AL32" s="622"/>
      <c r="AM32" s="622"/>
      <c r="AN32" s="622"/>
      <c r="AO32" s="625"/>
      <c r="AP32" s="625"/>
      <c r="AQ32" s="625"/>
      <c r="AR32" s="625"/>
      <c r="AS32" s="625"/>
    </row>
    <row r="33" spans="1:45" s="6" customFormat="1" ht="22.5" customHeight="1">
      <c r="A33" s="495" t="s">
        <v>130</v>
      </c>
      <c r="B33" s="767" t="s">
        <v>259</v>
      </c>
      <c r="C33" s="685"/>
      <c r="D33" s="685"/>
      <c r="E33" s="768"/>
      <c r="F33" s="768"/>
      <c r="G33" s="934">
        <v>3.5</v>
      </c>
      <c r="H33" s="686">
        <f>G33*30</f>
        <v>105</v>
      </c>
      <c r="I33" s="784"/>
      <c r="J33" s="784"/>
      <c r="K33" s="785"/>
      <c r="L33" s="785"/>
      <c r="M33" s="387"/>
      <c r="N33" s="66"/>
      <c r="O33" s="786"/>
      <c r="P33" s="327"/>
      <c r="Q33" s="328"/>
      <c r="R33" s="156"/>
      <c r="S33" s="262"/>
      <c r="T33" s="156"/>
      <c r="U33" s="262"/>
      <c r="V33" s="787"/>
      <c r="W33" s="788"/>
      <c r="X33" s="787"/>
      <c r="Y33" s="788"/>
      <c r="Z33" s="787"/>
      <c r="AA33" s="805"/>
      <c r="AC33" s="615"/>
      <c r="AD33" s="615"/>
      <c r="AE33" s="615"/>
      <c r="AF33" s="621"/>
      <c r="AG33" s="621"/>
      <c r="AH33" s="621"/>
      <c r="AI33" s="622"/>
      <c r="AJ33" s="622"/>
      <c r="AK33" s="622"/>
      <c r="AL33" s="622"/>
      <c r="AM33" s="622"/>
      <c r="AN33" s="622"/>
      <c r="AO33" s="625"/>
      <c r="AP33" s="625"/>
      <c r="AQ33" s="625"/>
      <c r="AR33" s="625"/>
      <c r="AS33" s="625"/>
    </row>
    <row r="34" spans="1:45" s="6" customFormat="1" ht="22.5" customHeight="1" thickBot="1">
      <c r="A34" s="769"/>
      <c r="B34" s="687"/>
      <c r="C34" s="491"/>
      <c r="D34" s="491"/>
      <c r="E34" s="492"/>
      <c r="F34" s="492"/>
      <c r="G34" s="934"/>
      <c r="H34" s="686">
        <f>G34*30</f>
        <v>0</v>
      </c>
      <c r="I34" s="784"/>
      <c r="J34" s="784"/>
      <c r="K34" s="785"/>
      <c r="L34" s="785"/>
      <c r="M34" s="387"/>
      <c r="N34" s="66"/>
      <c r="O34" s="786"/>
      <c r="P34" s="327"/>
      <c r="Q34" s="328"/>
      <c r="R34" s="156"/>
      <c r="S34" s="262"/>
      <c r="T34" s="156"/>
      <c r="U34" s="262"/>
      <c r="V34" s="787"/>
      <c r="W34" s="788"/>
      <c r="X34" s="787"/>
      <c r="Y34" s="788"/>
      <c r="Z34" s="787"/>
      <c r="AA34" s="805"/>
      <c r="AC34" s="615"/>
      <c r="AD34" s="615"/>
      <c r="AE34" s="615"/>
      <c r="AF34" s="621"/>
      <c r="AG34" s="621"/>
      <c r="AH34" s="621"/>
      <c r="AI34" s="622"/>
      <c r="AJ34" s="622"/>
      <c r="AK34" s="622"/>
      <c r="AL34" s="622"/>
      <c r="AM34" s="622"/>
      <c r="AN34" s="622"/>
      <c r="AO34" s="625"/>
      <c r="AP34" s="625"/>
      <c r="AQ34" s="625"/>
      <c r="AR34" s="625"/>
      <c r="AS34" s="625"/>
    </row>
    <row r="35" spans="1:45" s="6" customFormat="1" ht="36.75" customHeight="1" thickBot="1">
      <c r="A35" s="515" t="s">
        <v>260</v>
      </c>
      <c r="B35" s="178"/>
      <c r="C35" s="145"/>
      <c r="D35" s="122"/>
      <c r="E35" s="146"/>
      <c r="F35" s="145"/>
      <c r="G35" s="935"/>
      <c r="H35" s="775">
        <f>G35*30</f>
        <v>0</v>
      </c>
      <c r="I35" s="776">
        <f>SUM(J35:L35)</f>
        <v>4</v>
      </c>
      <c r="J35" s="776">
        <v>4</v>
      </c>
      <c r="K35" s="777"/>
      <c r="L35" s="777"/>
      <c r="M35" s="778">
        <f>H35-I35</f>
        <v>-4</v>
      </c>
      <c r="N35" s="225"/>
      <c r="O35" s="779"/>
      <c r="P35" s="226"/>
      <c r="Q35" s="277"/>
      <c r="R35" s="227"/>
      <c r="S35" s="780"/>
      <c r="T35" s="781"/>
      <c r="U35" s="780"/>
      <c r="V35" s="346">
        <v>4</v>
      </c>
      <c r="W35" s="782"/>
      <c r="X35" s="226"/>
      <c r="Y35" s="277"/>
      <c r="Z35" s="783"/>
      <c r="AA35" s="805">
        <v>3</v>
      </c>
      <c r="AC35" s="615"/>
      <c r="AD35" s="621"/>
      <c r="AE35" s="621"/>
      <c r="AF35" s="621"/>
      <c r="AG35" s="621"/>
      <c r="AH35" s="621"/>
      <c r="AI35" s="622"/>
      <c r="AJ35" s="621"/>
      <c r="AK35" s="622"/>
      <c r="AL35" s="622"/>
      <c r="AM35" s="622"/>
      <c r="AN35" s="622"/>
      <c r="AO35" s="622"/>
      <c r="AP35" s="622"/>
      <c r="AQ35" s="621"/>
      <c r="AR35" s="621"/>
      <c r="AS35" s="623"/>
    </row>
    <row r="36" spans="1:45" s="6" customFormat="1" ht="24.75" customHeight="1">
      <c r="A36" s="87" t="s">
        <v>131</v>
      </c>
      <c r="B36" s="105" t="s">
        <v>261</v>
      </c>
      <c r="C36" s="107"/>
      <c r="D36" s="107"/>
      <c r="E36" s="108"/>
      <c r="F36" s="331"/>
      <c r="G36" s="936">
        <v>13.5</v>
      </c>
      <c r="H36" s="109">
        <f t="shared" si="2"/>
        <v>405</v>
      </c>
      <c r="I36" s="110"/>
      <c r="J36" s="110"/>
      <c r="K36" s="106"/>
      <c r="L36" s="106"/>
      <c r="M36" s="382"/>
      <c r="N36" s="87"/>
      <c r="O36" s="273"/>
      <c r="P36" s="111"/>
      <c r="Q36" s="273"/>
      <c r="R36" s="113"/>
      <c r="S36" s="259"/>
      <c r="T36" s="113"/>
      <c r="U36" s="259"/>
      <c r="V36" s="113"/>
      <c r="W36" s="259"/>
      <c r="X36" s="113"/>
      <c r="Y36" s="259"/>
      <c r="Z36" s="114"/>
      <c r="AA36" s="805"/>
      <c r="AC36" s="615"/>
      <c r="AD36" s="621"/>
      <c r="AE36" s="621"/>
      <c r="AF36" s="621"/>
      <c r="AG36" s="621"/>
      <c r="AH36" s="621"/>
      <c r="AI36" s="622"/>
      <c r="AJ36" s="622"/>
      <c r="AK36" s="622"/>
      <c r="AL36" s="622"/>
      <c r="AM36" s="622"/>
      <c r="AN36" s="622"/>
      <c r="AO36" s="622"/>
      <c r="AP36" s="622"/>
      <c r="AQ36" s="622"/>
      <c r="AR36" s="622"/>
      <c r="AS36" s="625"/>
    </row>
    <row r="37" spans="1:45" s="6" customFormat="1" ht="20.25" customHeight="1" thickBot="1">
      <c r="A37" s="104"/>
      <c r="B37" s="149"/>
      <c r="C37" s="150"/>
      <c r="D37" s="151"/>
      <c r="E37" s="152"/>
      <c r="F37" s="315"/>
      <c r="G37" s="931"/>
      <c r="H37" s="109">
        <f t="shared" si="2"/>
        <v>0</v>
      </c>
      <c r="I37" s="99"/>
      <c r="J37" s="153"/>
      <c r="K37" s="154"/>
      <c r="L37" s="154"/>
      <c r="M37" s="386"/>
      <c r="N37" s="155"/>
      <c r="O37" s="291"/>
      <c r="P37" s="155"/>
      <c r="Q37" s="291"/>
      <c r="R37" s="155"/>
      <c r="S37" s="262"/>
      <c r="T37" s="156"/>
      <c r="U37" s="262"/>
      <c r="V37" s="156"/>
      <c r="W37" s="262"/>
      <c r="X37" s="156"/>
      <c r="Y37" s="262"/>
      <c r="Z37" s="156"/>
      <c r="AA37" s="805"/>
      <c r="AC37" s="626"/>
      <c r="AD37" s="626"/>
      <c r="AE37" s="626"/>
      <c r="AF37" s="626"/>
      <c r="AG37" s="626"/>
      <c r="AH37" s="626"/>
      <c r="AI37" s="626"/>
      <c r="AJ37" s="622"/>
      <c r="AK37" s="622"/>
      <c r="AL37" s="622"/>
      <c r="AM37" s="622"/>
      <c r="AN37" s="622"/>
      <c r="AO37" s="622"/>
      <c r="AP37" s="622"/>
      <c r="AQ37" s="622"/>
      <c r="AR37" s="622"/>
      <c r="AS37" s="622"/>
    </row>
    <row r="38" spans="1:45" s="6" customFormat="1" ht="24" customHeight="1" thickBot="1">
      <c r="A38" s="87"/>
      <c r="B38" s="68"/>
      <c r="C38" s="139"/>
      <c r="D38" s="139"/>
      <c r="E38" s="157"/>
      <c r="F38" s="521"/>
      <c r="G38" s="937"/>
      <c r="H38" s="324">
        <f t="shared" si="2"/>
        <v>0</v>
      </c>
      <c r="I38" s="158">
        <f>SUM(J38:L38)</f>
        <v>28</v>
      </c>
      <c r="J38" s="134">
        <v>20</v>
      </c>
      <c r="K38" s="135"/>
      <c r="L38" s="135">
        <v>8</v>
      </c>
      <c r="M38" s="384">
        <f>H38-I38</f>
        <v>-28</v>
      </c>
      <c r="N38" s="103"/>
      <c r="O38" s="292"/>
      <c r="P38" s="159"/>
      <c r="Q38" s="289"/>
      <c r="R38" s="120"/>
      <c r="S38" s="260"/>
      <c r="T38" s="144"/>
      <c r="U38" s="260"/>
      <c r="V38" s="121"/>
      <c r="W38" s="257"/>
      <c r="X38" s="121"/>
      <c r="Y38" s="257"/>
      <c r="Z38" s="121"/>
      <c r="AA38" s="805"/>
      <c r="AC38" s="50"/>
      <c r="AD38" s="548"/>
      <c r="AE38" s="548"/>
      <c r="AF38" s="548"/>
      <c r="AG38" s="626"/>
      <c r="AH38" s="626"/>
      <c r="AI38" s="626"/>
      <c r="AJ38" s="622"/>
      <c r="AK38" s="622"/>
      <c r="AL38" s="622"/>
      <c r="AM38" s="622"/>
      <c r="AN38" s="622"/>
      <c r="AO38" s="625"/>
      <c r="AP38" s="625"/>
      <c r="AQ38" s="625"/>
      <c r="AR38" s="625"/>
      <c r="AS38" s="625"/>
    </row>
    <row r="39" spans="1:45" s="6" customFormat="1" ht="18.75" customHeight="1" thickBot="1">
      <c r="A39" s="515" t="s">
        <v>132</v>
      </c>
      <c r="B39" s="94"/>
      <c r="C39" s="921"/>
      <c r="D39" s="160"/>
      <c r="E39" s="146"/>
      <c r="F39" s="145"/>
      <c r="G39" s="938"/>
      <c r="H39" s="512">
        <f t="shared" si="2"/>
        <v>0</v>
      </c>
      <c r="I39" s="161">
        <v>16</v>
      </c>
      <c r="J39" s="162" t="s">
        <v>273</v>
      </c>
      <c r="K39" s="163"/>
      <c r="L39" s="163" t="s">
        <v>274</v>
      </c>
      <c r="M39" s="379">
        <f>H39-I39</f>
        <v>-16</v>
      </c>
      <c r="N39" s="147">
        <v>12</v>
      </c>
      <c r="O39" s="266">
        <v>4</v>
      </c>
      <c r="P39" s="79"/>
      <c r="Q39" s="594"/>
      <c r="R39" s="125"/>
      <c r="S39" s="258"/>
      <c r="T39" s="130"/>
      <c r="U39" s="258"/>
      <c r="V39" s="164"/>
      <c r="W39" s="263"/>
      <c r="X39" s="164"/>
      <c r="Y39" s="651"/>
      <c r="Z39" s="165"/>
      <c r="AA39" s="805">
        <v>1</v>
      </c>
      <c r="AC39" s="629"/>
      <c r="AD39" s="621"/>
      <c r="AE39" s="627"/>
      <c r="AF39" s="548"/>
      <c r="AG39" s="50"/>
      <c r="AH39" s="50"/>
      <c r="AI39" s="626"/>
      <c r="AJ39" s="622"/>
      <c r="AK39" s="622"/>
      <c r="AL39" s="622"/>
      <c r="AM39" s="622"/>
      <c r="AN39" s="622"/>
      <c r="AO39" s="625"/>
      <c r="AP39" s="625"/>
      <c r="AQ39" s="625"/>
      <c r="AR39" s="625"/>
      <c r="AS39" s="625"/>
    </row>
    <row r="40" spans="1:45" s="6" customFormat="1" ht="20.25" customHeight="1" thickBot="1">
      <c r="A40" s="515" t="s">
        <v>133</v>
      </c>
      <c r="B40" s="94"/>
      <c r="C40" s="922"/>
      <c r="D40" s="166"/>
      <c r="E40" s="308"/>
      <c r="F40" s="524"/>
      <c r="G40" s="938"/>
      <c r="H40" s="512">
        <f t="shared" si="2"/>
        <v>0</v>
      </c>
      <c r="I40" s="161">
        <v>12</v>
      </c>
      <c r="J40" s="162" t="s">
        <v>275</v>
      </c>
      <c r="K40" s="163"/>
      <c r="L40" s="163" t="s">
        <v>274</v>
      </c>
      <c r="M40" s="379">
        <f>H40-I40</f>
        <v>-12</v>
      </c>
      <c r="N40" s="77"/>
      <c r="O40" s="261"/>
      <c r="P40" s="127">
        <v>8</v>
      </c>
      <c r="Q40" s="266">
        <v>4</v>
      </c>
      <c r="R40" s="74"/>
      <c r="S40" s="258"/>
      <c r="T40" s="130"/>
      <c r="U40" s="258"/>
      <c r="V40" s="164"/>
      <c r="W40" s="263"/>
      <c r="X40" s="164"/>
      <c r="Y40" s="651"/>
      <c r="Z40" s="165"/>
      <c r="AA40" s="805">
        <v>1</v>
      </c>
      <c r="AC40" s="615"/>
      <c r="AD40" s="621"/>
      <c r="AE40" s="548"/>
      <c r="AF40" s="627"/>
      <c r="AG40" s="630"/>
      <c r="AH40" s="627"/>
      <c r="AI40" s="631"/>
      <c r="AJ40" s="622"/>
      <c r="AK40" s="622"/>
      <c r="AL40" s="622"/>
      <c r="AM40" s="622"/>
      <c r="AN40" s="622"/>
      <c r="AO40" s="625"/>
      <c r="AP40" s="625"/>
      <c r="AQ40" s="625"/>
      <c r="AR40" s="625"/>
      <c r="AS40" s="625"/>
    </row>
    <row r="41" spans="1:45" s="6" customFormat="1" ht="33" customHeight="1" thickBot="1">
      <c r="A41" s="87" t="s">
        <v>135</v>
      </c>
      <c r="B41" s="870" t="s">
        <v>60</v>
      </c>
      <c r="C41" s="871"/>
      <c r="D41" s="871"/>
      <c r="E41" s="872"/>
      <c r="F41" s="873"/>
      <c r="G41" s="818">
        <v>7</v>
      </c>
      <c r="H41" s="109">
        <f t="shared" si="2"/>
        <v>210</v>
      </c>
      <c r="I41" s="110"/>
      <c r="J41" s="110"/>
      <c r="K41" s="106"/>
      <c r="L41" s="106"/>
      <c r="M41" s="382"/>
      <c r="N41" s="71"/>
      <c r="O41" s="293"/>
      <c r="P41" s="523"/>
      <c r="Q41" s="294"/>
      <c r="R41" s="169"/>
      <c r="S41" s="264"/>
      <c r="T41" s="168"/>
      <c r="U41" s="294"/>
      <c r="V41" s="169"/>
      <c r="W41" s="264"/>
      <c r="X41" s="169"/>
      <c r="Y41" s="264"/>
      <c r="Z41" s="113"/>
      <c r="AA41" s="805"/>
      <c r="AC41" s="615"/>
      <c r="AD41" s="2009" t="s">
        <v>292</v>
      </c>
      <c r="AE41" s="2009"/>
      <c r="AF41" s="2009"/>
      <c r="AG41" s="2009"/>
      <c r="AH41" s="621"/>
      <c r="AI41" s="622"/>
      <c r="AJ41" s="622"/>
      <c r="AK41" s="622"/>
      <c r="AL41" s="622"/>
      <c r="AM41" s="621"/>
      <c r="AN41" s="621"/>
      <c r="AO41" s="622"/>
      <c r="AP41" s="622"/>
      <c r="AQ41" s="622"/>
      <c r="AR41" s="622"/>
      <c r="AS41" s="622"/>
    </row>
    <row r="42" spans="1:45" s="6" customFormat="1" ht="22.5" customHeight="1" thickBot="1">
      <c r="A42" s="69"/>
      <c r="B42" s="874"/>
      <c r="C42" s="875"/>
      <c r="D42" s="875"/>
      <c r="E42" s="876"/>
      <c r="F42" s="877"/>
      <c r="G42" s="946"/>
      <c r="H42" s="326">
        <f t="shared" si="2"/>
        <v>0</v>
      </c>
      <c r="I42" s="134"/>
      <c r="J42" s="134"/>
      <c r="K42" s="135"/>
      <c r="L42" s="135"/>
      <c r="M42" s="384"/>
      <c r="N42" s="142"/>
      <c r="O42" s="268"/>
      <c r="P42" s="143"/>
      <c r="Q42" s="274"/>
      <c r="R42" s="144"/>
      <c r="S42" s="260"/>
      <c r="T42" s="143"/>
      <c r="U42" s="274"/>
      <c r="V42" s="144"/>
      <c r="W42" s="260"/>
      <c r="X42" s="144"/>
      <c r="Y42" s="260"/>
      <c r="Z42" s="144"/>
      <c r="AA42" s="805"/>
      <c r="AC42" s="615"/>
      <c r="AD42" s="615"/>
      <c r="AE42" s="615"/>
      <c r="AF42" s="621"/>
      <c r="AG42" s="621"/>
      <c r="AH42" s="621"/>
      <c r="AI42" s="622"/>
      <c r="AJ42" s="622"/>
      <c r="AK42" s="622"/>
      <c r="AL42" s="622"/>
      <c r="AM42" s="621"/>
      <c r="AN42" s="621"/>
      <c r="AO42" s="622"/>
      <c r="AP42" s="622"/>
      <c r="AQ42" s="622"/>
      <c r="AR42" s="622"/>
      <c r="AS42" s="622"/>
    </row>
    <row r="43" spans="1:45" s="6" customFormat="1" ht="22.5" customHeight="1" thickBot="1">
      <c r="A43" s="80"/>
      <c r="B43" s="149"/>
      <c r="C43" s="944"/>
      <c r="D43" s="944"/>
      <c r="E43" s="945"/>
      <c r="F43" s="945"/>
      <c r="G43" s="950"/>
      <c r="H43" s="326">
        <f t="shared" si="2"/>
        <v>0</v>
      </c>
      <c r="I43" s="784">
        <f>I44+I45</f>
        <v>16</v>
      </c>
      <c r="J43" s="784">
        <v>12</v>
      </c>
      <c r="K43" s="785">
        <v>4</v>
      </c>
      <c r="L43" s="785"/>
      <c r="M43" s="379">
        <f>H43-I43</f>
        <v>-16</v>
      </c>
      <c r="N43" s="66"/>
      <c r="O43" s="786"/>
      <c r="P43" s="327"/>
      <c r="Q43" s="328"/>
      <c r="R43" s="156"/>
      <c r="S43" s="262"/>
      <c r="T43" s="327"/>
      <c r="U43" s="328"/>
      <c r="V43" s="156"/>
      <c r="W43" s="262"/>
      <c r="X43" s="156"/>
      <c r="Y43" s="262"/>
      <c r="Z43" s="156"/>
      <c r="AA43" s="805"/>
      <c r="AC43" s="615"/>
      <c r="AD43" s="615"/>
      <c r="AE43" s="615"/>
      <c r="AF43" s="621"/>
      <c r="AG43" s="621"/>
      <c r="AH43" s="621"/>
      <c r="AI43" s="622"/>
      <c r="AJ43" s="622"/>
      <c r="AK43" s="622"/>
      <c r="AL43" s="622"/>
      <c r="AM43" s="621"/>
      <c r="AN43" s="621"/>
      <c r="AO43" s="622"/>
      <c r="AP43" s="622"/>
      <c r="AQ43" s="622"/>
      <c r="AR43" s="622"/>
      <c r="AS43" s="622"/>
    </row>
    <row r="44" spans="1:45" s="6" customFormat="1" ht="22.5" customHeight="1" thickBot="1">
      <c r="A44" s="80" t="s">
        <v>136</v>
      </c>
      <c r="B44" s="939"/>
      <c r="C44" s="944"/>
      <c r="D44" s="947"/>
      <c r="E44" s="945"/>
      <c r="F44" s="945"/>
      <c r="G44" s="950"/>
      <c r="H44" s="326">
        <f t="shared" si="2"/>
        <v>0</v>
      </c>
      <c r="I44" s="784">
        <v>8</v>
      </c>
      <c r="J44" s="776" t="s">
        <v>276</v>
      </c>
      <c r="K44" s="777" t="s">
        <v>277</v>
      </c>
      <c r="L44" s="785"/>
      <c r="M44" s="379">
        <f>H44-I44</f>
        <v>-8</v>
      </c>
      <c r="N44" s="66"/>
      <c r="O44" s="786"/>
      <c r="P44" s="327"/>
      <c r="Q44" s="328"/>
      <c r="R44" s="948">
        <v>8</v>
      </c>
      <c r="S44" s="949">
        <v>0</v>
      </c>
      <c r="T44" s="327"/>
      <c r="U44" s="328"/>
      <c r="V44" s="156"/>
      <c r="W44" s="262"/>
      <c r="X44" s="156"/>
      <c r="Y44" s="262"/>
      <c r="Z44" s="156"/>
      <c r="AA44" s="805"/>
      <c r="AC44" s="615"/>
      <c r="AD44" s="615"/>
      <c r="AE44" s="615"/>
      <c r="AF44" s="621"/>
      <c r="AG44" s="621"/>
      <c r="AH44" s="621"/>
      <c r="AI44" s="622"/>
      <c r="AJ44" s="622"/>
      <c r="AK44" s="622"/>
      <c r="AL44" s="622"/>
      <c r="AM44" s="621"/>
      <c r="AN44" s="621"/>
      <c r="AO44" s="622"/>
      <c r="AP44" s="622"/>
      <c r="AQ44" s="622"/>
      <c r="AR44" s="622"/>
      <c r="AS44" s="622"/>
    </row>
    <row r="45" spans="1:45" s="6" customFormat="1" ht="24.75" customHeight="1" thickBot="1">
      <c r="A45" s="87" t="s">
        <v>137</v>
      </c>
      <c r="B45" s="939"/>
      <c r="C45" s="940"/>
      <c r="D45" s="941"/>
      <c r="E45" s="942"/>
      <c r="F45" s="943"/>
      <c r="G45" s="951"/>
      <c r="H45" s="326">
        <f t="shared" si="2"/>
        <v>0</v>
      </c>
      <c r="I45" s="776">
        <v>8</v>
      </c>
      <c r="J45" s="776" t="s">
        <v>276</v>
      </c>
      <c r="K45" s="777" t="s">
        <v>277</v>
      </c>
      <c r="L45" s="777"/>
      <c r="M45" s="778">
        <f>H45-I45</f>
        <v>-8</v>
      </c>
      <c r="N45" s="225"/>
      <c r="O45" s="350"/>
      <c r="P45" s="226"/>
      <c r="Q45" s="277"/>
      <c r="R45" s="227"/>
      <c r="S45" s="782"/>
      <c r="T45" s="682">
        <v>8</v>
      </c>
      <c r="U45" s="609">
        <v>0</v>
      </c>
      <c r="V45" s="227"/>
      <c r="W45" s="782"/>
      <c r="X45" s="227"/>
      <c r="Y45" s="658"/>
      <c r="Z45" s="333"/>
      <c r="AA45" s="805">
        <v>2</v>
      </c>
      <c r="AC45" s="615"/>
      <c r="AD45" s="615"/>
      <c r="AE45" s="615"/>
      <c r="AF45" s="621"/>
      <c r="AG45" s="621"/>
      <c r="AH45" s="621"/>
      <c r="AI45" s="622"/>
      <c r="AJ45" s="622"/>
      <c r="AK45" s="622"/>
      <c r="AL45" s="622"/>
      <c r="AM45" s="627"/>
      <c r="AN45" s="627"/>
      <c r="AO45" s="622"/>
      <c r="AP45" s="622"/>
      <c r="AQ45" s="622"/>
      <c r="AR45" s="622"/>
      <c r="AS45" s="622"/>
    </row>
    <row r="46" spans="1:50" s="35" customFormat="1" ht="45" customHeight="1" hidden="1" thickBot="1">
      <c r="A46" s="87"/>
      <c r="B46" s="883"/>
      <c r="C46" s="879"/>
      <c r="D46" s="879"/>
      <c r="E46" s="884"/>
      <c r="F46" s="885"/>
      <c r="G46" s="882"/>
      <c r="H46" s="952"/>
      <c r="I46" s="411"/>
      <c r="J46" s="411"/>
      <c r="K46" s="412"/>
      <c r="L46" s="412"/>
      <c r="M46" s="374"/>
      <c r="N46" s="375"/>
      <c r="O46" s="375"/>
      <c r="P46" s="413"/>
      <c r="Q46" s="413"/>
      <c r="R46" s="375"/>
      <c r="S46" s="375"/>
      <c r="T46" s="414"/>
      <c r="U46" s="414"/>
      <c r="V46" s="415"/>
      <c r="W46" s="415"/>
      <c r="X46" s="375"/>
      <c r="Y46" s="375"/>
      <c r="Z46" s="416"/>
      <c r="AA46" s="807">
        <v>3</v>
      </c>
      <c r="AB46" s="8"/>
      <c r="AC46" s="8"/>
      <c r="AD46" s="8"/>
      <c r="AE46" s="8"/>
      <c r="AF46" s="4"/>
      <c r="AG46" s="4"/>
      <c r="AH46" s="4"/>
      <c r="AI46" s="8"/>
      <c r="AJ46" s="8"/>
      <c r="AK46" s="8"/>
      <c r="AL46" s="8"/>
      <c r="AM46" s="548"/>
      <c r="AN46" s="548"/>
      <c r="AO46" s="627"/>
      <c r="AP46" s="627"/>
      <c r="AQ46" s="8"/>
      <c r="AR46" s="8"/>
      <c r="AS46" s="8"/>
      <c r="AT46" s="8"/>
      <c r="AU46" s="8"/>
      <c r="AV46" s="8"/>
      <c r="AW46" s="8"/>
      <c r="AX46" s="8"/>
    </row>
    <row r="47" spans="1:50" s="35" customFormat="1" ht="30" customHeight="1" thickBot="1">
      <c r="A47" s="87" t="s">
        <v>124</v>
      </c>
      <c r="B47" s="870" t="s">
        <v>262</v>
      </c>
      <c r="C47" s="886"/>
      <c r="D47" s="886"/>
      <c r="E47" s="887"/>
      <c r="F47" s="888"/>
      <c r="G47" s="936">
        <v>6.5</v>
      </c>
      <c r="H47" s="109">
        <f>G47*30</f>
        <v>195</v>
      </c>
      <c r="I47" s="549"/>
      <c r="J47" s="549"/>
      <c r="K47" s="683"/>
      <c r="L47" s="683"/>
      <c r="M47" s="789"/>
      <c r="N47" s="790"/>
      <c r="O47" s="790"/>
      <c r="P47" s="791"/>
      <c r="Q47" s="791"/>
      <c r="R47" s="790"/>
      <c r="S47" s="790"/>
      <c r="T47" s="553"/>
      <c r="U47" s="553"/>
      <c r="V47" s="679"/>
      <c r="W47" s="679"/>
      <c r="X47" s="790"/>
      <c r="Y47" s="792"/>
      <c r="Z47" s="793"/>
      <c r="AA47" s="808"/>
      <c r="AB47" s="8"/>
      <c r="AC47" s="8"/>
      <c r="AD47" s="8"/>
      <c r="AE47" s="8"/>
      <c r="AF47" s="4"/>
      <c r="AG47" s="4"/>
      <c r="AH47" s="4"/>
      <c r="AI47" s="8"/>
      <c r="AJ47" s="8"/>
      <c r="AK47" s="8"/>
      <c r="AL47" s="8"/>
      <c r="AM47" s="548"/>
      <c r="AN47" s="548"/>
      <c r="AO47" s="627"/>
      <c r="AP47" s="627"/>
      <c r="AQ47" s="8"/>
      <c r="AR47" s="8"/>
      <c r="AS47" s="8"/>
      <c r="AT47" s="8"/>
      <c r="AU47" s="8"/>
      <c r="AV47" s="8"/>
      <c r="AW47" s="8"/>
      <c r="AX47" s="8"/>
    </row>
    <row r="48" spans="1:50" s="35" customFormat="1" ht="30" customHeight="1" thickBot="1">
      <c r="A48" s="87"/>
      <c r="B48" s="957"/>
      <c r="C48" s="953"/>
      <c r="D48" s="953"/>
      <c r="E48" s="954"/>
      <c r="F48" s="955"/>
      <c r="G48" s="959"/>
      <c r="H48" s="324">
        <f>G48*30</f>
        <v>0</v>
      </c>
      <c r="I48" s="549"/>
      <c r="J48" s="549"/>
      <c r="K48" s="683"/>
      <c r="L48" s="683"/>
      <c r="M48" s="789"/>
      <c r="N48" s="790"/>
      <c r="O48" s="790"/>
      <c r="P48" s="791"/>
      <c r="Q48" s="791"/>
      <c r="R48" s="790"/>
      <c r="S48" s="790"/>
      <c r="T48" s="553"/>
      <c r="U48" s="553"/>
      <c r="V48" s="679"/>
      <c r="W48" s="679"/>
      <c r="X48" s="790"/>
      <c r="Y48" s="792"/>
      <c r="Z48" s="793"/>
      <c r="AA48" s="808"/>
      <c r="AB48" s="8"/>
      <c r="AC48" s="8"/>
      <c r="AD48" s="8"/>
      <c r="AE48" s="8"/>
      <c r="AF48" s="4"/>
      <c r="AG48" s="4"/>
      <c r="AH48" s="4"/>
      <c r="AI48" s="8"/>
      <c r="AJ48" s="8"/>
      <c r="AK48" s="8"/>
      <c r="AL48" s="8"/>
      <c r="AM48" s="548"/>
      <c r="AN48" s="548"/>
      <c r="AO48" s="627"/>
      <c r="AP48" s="627"/>
      <c r="AQ48" s="8"/>
      <c r="AR48" s="8"/>
      <c r="AS48" s="8"/>
      <c r="AT48" s="8"/>
      <c r="AU48" s="8"/>
      <c r="AV48" s="8"/>
      <c r="AW48" s="8"/>
      <c r="AX48" s="8"/>
    </row>
    <row r="49" spans="1:45" s="6" customFormat="1" ht="24.75" customHeight="1" thickBot="1">
      <c r="A49" s="87" t="s">
        <v>125</v>
      </c>
      <c r="B49" s="958"/>
      <c r="C49" s="889"/>
      <c r="D49" s="890"/>
      <c r="E49" s="884"/>
      <c r="F49" s="885"/>
      <c r="G49" s="960"/>
      <c r="H49" s="512">
        <f t="shared" si="2"/>
        <v>0</v>
      </c>
      <c r="I49" s="124">
        <v>8</v>
      </c>
      <c r="J49" s="124" t="s">
        <v>276</v>
      </c>
      <c r="K49" s="122" t="s">
        <v>277</v>
      </c>
      <c r="L49" s="122"/>
      <c r="M49" s="379">
        <f>H49-I49</f>
        <v>-8</v>
      </c>
      <c r="N49" s="77"/>
      <c r="O49" s="275"/>
      <c r="P49" s="679">
        <v>8</v>
      </c>
      <c r="Q49" s="266">
        <v>0</v>
      </c>
      <c r="R49" s="130"/>
      <c r="S49" s="258"/>
      <c r="T49" s="130"/>
      <c r="U49" s="258"/>
      <c r="V49" s="130"/>
      <c r="W49" s="258"/>
      <c r="X49" s="130"/>
      <c r="Y49" s="650"/>
      <c r="Z49" s="131"/>
      <c r="AA49" s="805">
        <v>1</v>
      </c>
      <c r="AC49" s="615"/>
      <c r="AD49" s="621"/>
      <c r="AE49" s="621"/>
      <c r="AF49" s="627"/>
      <c r="AG49" s="627"/>
      <c r="AH49" s="627"/>
      <c r="AI49" s="622"/>
      <c r="AJ49" s="622"/>
      <c r="AK49" s="622"/>
      <c r="AL49" s="622"/>
      <c r="AM49" s="622"/>
      <c r="AN49" s="622"/>
      <c r="AO49" s="622"/>
      <c r="AP49" s="622"/>
      <c r="AQ49" s="622"/>
      <c r="AR49" s="622"/>
      <c r="AS49" s="622"/>
    </row>
    <row r="50" spans="1:50" s="33" customFormat="1" ht="28.5" customHeight="1" hidden="1" thickBot="1">
      <c r="A50" s="87"/>
      <c r="B50" s="956"/>
      <c r="C50" s="879"/>
      <c r="D50" s="879"/>
      <c r="E50" s="924"/>
      <c r="F50" s="879"/>
      <c r="G50" s="882"/>
      <c r="H50" s="410"/>
      <c r="I50" s="411"/>
      <c r="J50" s="411"/>
      <c r="K50" s="412"/>
      <c r="L50" s="412"/>
      <c r="M50" s="374"/>
      <c r="N50" s="406"/>
      <c r="O50" s="419"/>
      <c r="P50" s="419"/>
      <c r="Q50" s="275"/>
      <c r="R50" s="415"/>
      <c r="S50" s="415"/>
      <c r="T50" s="419"/>
      <c r="U50" s="275"/>
      <c r="V50" s="420"/>
      <c r="W50" s="420"/>
      <c r="X50" s="420"/>
      <c r="Y50" s="258"/>
      <c r="Z50" s="421"/>
      <c r="AA50" s="807">
        <v>2</v>
      </c>
      <c r="AB50" s="6"/>
      <c r="AC50" s="615"/>
      <c r="AD50" s="621"/>
      <c r="AE50" s="621"/>
      <c r="AF50" s="621"/>
      <c r="AG50" s="621"/>
      <c r="AH50" s="621"/>
      <c r="AI50" s="627"/>
      <c r="AJ50" s="627"/>
      <c r="AK50" s="627"/>
      <c r="AL50" s="627"/>
      <c r="AM50" s="621"/>
      <c r="AN50" s="621"/>
      <c r="AO50" s="622"/>
      <c r="AP50" s="622"/>
      <c r="AQ50" s="622"/>
      <c r="AR50" s="622"/>
      <c r="AS50" s="622"/>
      <c r="AT50" s="6"/>
      <c r="AU50" s="6"/>
      <c r="AV50" s="6"/>
      <c r="AW50" s="6"/>
      <c r="AX50" s="6"/>
    </row>
    <row r="51" spans="1:45" s="6" customFormat="1" ht="33.75" customHeight="1">
      <c r="A51" s="87" t="s">
        <v>138</v>
      </c>
      <c r="B51" s="893" t="s">
        <v>63</v>
      </c>
      <c r="C51" s="133"/>
      <c r="D51" s="133"/>
      <c r="E51" s="186"/>
      <c r="F51" s="519"/>
      <c r="G51" s="304">
        <v>3.5</v>
      </c>
      <c r="H51" s="324">
        <f t="shared" si="2"/>
        <v>105</v>
      </c>
      <c r="I51" s="134"/>
      <c r="J51" s="134"/>
      <c r="K51" s="135"/>
      <c r="L51" s="135"/>
      <c r="M51" s="384"/>
      <c r="N51" s="71"/>
      <c r="O51" s="294"/>
      <c r="P51" s="168"/>
      <c r="Q51" s="294"/>
      <c r="R51" s="169"/>
      <c r="S51" s="264"/>
      <c r="T51" s="169"/>
      <c r="U51" s="264"/>
      <c r="V51" s="169"/>
      <c r="W51" s="264"/>
      <c r="X51" s="169"/>
      <c r="Y51" s="652"/>
      <c r="Z51" s="212"/>
      <c r="AA51" s="805"/>
      <c r="AC51" s="615"/>
      <c r="AD51" s="621"/>
      <c r="AE51" s="621"/>
      <c r="AF51" s="621"/>
      <c r="AG51" s="621"/>
      <c r="AH51" s="621"/>
      <c r="AI51" s="622"/>
      <c r="AJ51" s="622"/>
      <c r="AK51" s="622"/>
      <c r="AL51" s="622"/>
      <c r="AM51" s="622"/>
      <c r="AN51" s="622"/>
      <c r="AO51" s="622"/>
      <c r="AP51" s="622"/>
      <c r="AQ51" s="622"/>
      <c r="AR51" s="622"/>
      <c r="AS51" s="622"/>
    </row>
    <row r="52" spans="1:45" s="6" customFormat="1" ht="18" customHeight="1" thickBot="1">
      <c r="A52" s="67"/>
      <c r="B52" s="874"/>
      <c r="C52" s="138"/>
      <c r="D52" s="138"/>
      <c r="E52" s="330"/>
      <c r="F52" s="330"/>
      <c r="G52" s="526"/>
      <c r="H52" s="527">
        <f t="shared" si="2"/>
        <v>0</v>
      </c>
      <c r="I52" s="141"/>
      <c r="J52" s="141"/>
      <c r="K52" s="139"/>
      <c r="L52" s="139"/>
      <c r="M52" s="385"/>
      <c r="N52" s="142"/>
      <c r="O52" s="274"/>
      <c r="P52" s="143"/>
      <c r="Q52" s="274"/>
      <c r="R52" s="144"/>
      <c r="S52" s="260"/>
      <c r="T52" s="144"/>
      <c r="U52" s="260"/>
      <c r="V52" s="144"/>
      <c r="W52" s="260"/>
      <c r="X52" s="144"/>
      <c r="Y52" s="260"/>
      <c r="Z52" s="144"/>
      <c r="AA52" s="805"/>
      <c r="AC52" s="615"/>
      <c r="AD52" s="621"/>
      <c r="AE52" s="621"/>
      <c r="AF52" s="621"/>
      <c r="AG52" s="621"/>
      <c r="AH52" s="621"/>
      <c r="AI52" s="622"/>
      <c r="AJ52" s="622"/>
      <c r="AK52" s="622"/>
      <c r="AL52" s="622"/>
      <c r="AM52" s="622"/>
      <c r="AN52" s="622"/>
      <c r="AO52" s="622"/>
      <c r="AP52" s="622"/>
      <c r="AQ52" s="622"/>
      <c r="AR52" s="622"/>
      <c r="AS52" s="622"/>
    </row>
    <row r="53" spans="1:45" s="6" customFormat="1" ht="25.5" customHeight="1" thickBot="1">
      <c r="A53" s="87" t="s">
        <v>139</v>
      </c>
      <c r="B53" s="822"/>
      <c r="C53" s="145"/>
      <c r="D53" s="122"/>
      <c r="E53" s="148"/>
      <c r="F53" s="147"/>
      <c r="G53" s="305"/>
      <c r="H53" s="512">
        <f t="shared" si="2"/>
        <v>0</v>
      </c>
      <c r="I53" s="124">
        <v>8</v>
      </c>
      <c r="J53" s="124" t="s">
        <v>276</v>
      </c>
      <c r="K53" s="122" t="s">
        <v>277</v>
      </c>
      <c r="L53" s="124"/>
      <c r="M53" s="379">
        <f>H53-I53</f>
        <v>-8</v>
      </c>
      <c r="N53" s="77"/>
      <c r="O53" s="275"/>
      <c r="P53" s="679">
        <v>8</v>
      </c>
      <c r="Q53" s="266">
        <v>0</v>
      </c>
      <c r="R53" s="130"/>
      <c r="S53" s="258"/>
      <c r="T53" s="130"/>
      <c r="U53" s="258"/>
      <c r="V53" s="130"/>
      <c r="W53" s="258"/>
      <c r="X53" s="130"/>
      <c r="Y53" s="650"/>
      <c r="Z53" s="131"/>
      <c r="AA53" s="805">
        <v>1</v>
      </c>
      <c r="AC53" s="615"/>
      <c r="AD53" s="621"/>
      <c r="AE53" s="621"/>
      <c r="AF53" s="627"/>
      <c r="AG53" s="621"/>
      <c r="AH53" s="621"/>
      <c r="AI53" s="622"/>
      <c r="AJ53" s="622"/>
      <c r="AK53" s="622"/>
      <c r="AL53" s="622"/>
      <c r="AM53" s="622"/>
      <c r="AN53" s="622"/>
      <c r="AO53" s="622"/>
      <c r="AP53" s="622"/>
      <c r="AQ53" s="622"/>
      <c r="AR53" s="622"/>
      <c r="AS53" s="622"/>
    </row>
    <row r="54" spans="1:45" ht="21.75" customHeight="1" hidden="1">
      <c r="A54" s="87"/>
      <c r="B54" s="870"/>
      <c r="C54" s="87"/>
      <c r="D54" s="87"/>
      <c r="E54" s="167"/>
      <c r="F54" s="522"/>
      <c r="G54" s="303"/>
      <c r="H54" s="109"/>
      <c r="I54" s="110"/>
      <c r="J54" s="110"/>
      <c r="K54" s="106"/>
      <c r="L54" s="106"/>
      <c r="M54" s="382"/>
      <c r="N54" s="87"/>
      <c r="O54" s="267"/>
      <c r="P54" s="111"/>
      <c r="Q54" s="259"/>
      <c r="R54" s="111"/>
      <c r="S54" s="267"/>
      <c r="T54" s="87"/>
      <c r="U54" s="267"/>
      <c r="V54" s="87"/>
      <c r="W54" s="267"/>
      <c r="X54" s="87"/>
      <c r="Y54" s="267"/>
      <c r="Z54" s="87"/>
      <c r="AA54" s="803"/>
      <c r="AC54" s="615"/>
      <c r="AD54" s="615"/>
      <c r="AE54" s="615"/>
      <c r="AF54" s="621"/>
      <c r="AG54" s="622"/>
      <c r="AH54" s="622"/>
      <c r="AI54" s="621"/>
      <c r="AJ54" s="615"/>
      <c r="AK54" s="615"/>
      <c r="AL54" s="615"/>
      <c r="AM54" s="615"/>
      <c r="AN54" s="615"/>
      <c r="AO54" s="615"/>
      <c r="AP54" s="615"/>
      <c r="AQ54" s="615"/>
      <c r="AR54" s="615"/>
      <c r="AS54" s="615"/>
    </row>
    <row r="55" spans="1:45" ht="20.25" customHeight="1" hidden="1" thickBot="1">
      <c r="A55" s="67"/>
      <c r="B55" s="874"/>
      <c r="C55" s="71"/>
      <c r="D55" s="71"/>
      <c r="E55" s="170"/>
      <c r="F55" s="329"/>
      <c r="G55" s="304"/>
      <c r="H55" s="324"/>
      <c r="I55" s="134"/>
      <c r="J55" s="134"/>
      <c r="K55" s="135"/>
      <c r="L55" s="135"/>
      <c r="M55" s="384"/>
      <c r="N55" s="142"/>
      <c r="O55" s="268"/>
      <c r="P55" s="143"/>
      <c r="Q55" s="260"/>
      <c r="R55" s="143"/>
      <c r="S55" s="268"/>
      <c r="T55" s="142"/>
      <c r="U55" s="268"/>
      <c r="V55" s="142"/>
      <c r="W55" s="268"/>
      <c r="X55" s="142"/>
      <c r="Y55" s="268"/>
      <c r="Z55" s="142"/>
      <c r="AA55" s="803"/>
      <c r="AC55" s="615"/>
      <c r="AD55" s="615"/>
      <c r="AE55" s="615"/>
      <c r="AF55" s="621"/>
      <c r="AG55" s="622"/>
      <c r="AH55" s="622"/>
      <c r="AI55" s="621"/>
      <c r="AJ55" s="615"/>
      <c r="AK55" s="615"/>
      <c r="AL55" s="615"/>
      <c r="AM55" s="615"/>
      <c r="AN55" s="615"/>
      <c r="AO55" s="615"/>
      <c r="AP55" s="615"/>
      <c r="AQ55" s="615"/>
      <c r="AR55" s="615"/>
      <c r="AS55" s="615"/>
    </row>
    <row r="56" spans="1:45" ht="20.25" customHeight="1" hidden="1" thickBot="1">
      <c r="A56" s="87"/>
      <c r="B56" s="822"/>
      <c r="C56" s="77"/>
      <c r="D56" s="128"/>
      <c r="E56" s="187"/>
      <c r="F56" s="525"/>
      <c r="G56" s="305"/>
      <c r="H56" s="512"/>
      <c r="I56" s="124"/>
      <c r="J56" s="124"/>
      <c r="K56" s="122"/>
      <c r="L56" s="122"/>
      <c r="M56" s="379"/>
      <c r="N56" s="77"/>
      <c r="O56" s="269"/>
      <c r="P56" s="126"/>
      <c r="Q56" s="258"/>
      <c r="R56" s="679"/>
      <c r="S56" s="266"/>
      <c r="T56" s="77"/>
      <c r="U56" s="269"/>
      <c r="V56" s="77"/>
      <c r="W56" s="269"/>
      <c r="X56" s="77"/>
      <c r="Y56" s="653"/>
      <c r="Z56" s="189"/>
      <c r="AA56" s="803">
        <v>2</v>
      </c>
      <c r="AC56" s="615"/>
      <c r="AD56" s="615"/>
      <c r="AE56" s="615"/>
      <c r="AF56" s="621"/>
      <c r="AG56" s="622"/>
      <c r="AH56" s="622"/>
      <c r="AI56" s="627"/>
      <c r="AJ56" s="49"/>
      <c r="AK56" s="49"/>
      <c r="AL56" s="627"/>
      <c r="AM56" s="615"/>
      <c r="AN56" s="615"/>
      <c r="AO56" s="615"/>
      <c r="AP56" s="615"/>
      <c r="AQ56" s="615"/>
      <c r="AR56" s="615"/>
      <c r="AS56" s="615"/>
    </row>
    <row r="57" spans="1:45" s="6" customFormat="1" ht="21" customHeight="1">
      <c r="A57" s="87" t="s">
        <v>142</v>
      </c>
      <c r="B57" s="105" t="s">
        <v>42</v>
      </c>
      <c r="C57" s="107"/>
      <c r="D57" s="107"/>
      <c r="E57" s="108"/>
      <c r="F57" s="331"/>
      <c r="G57" s="931">
        <v>12</v>
      </c>
      <c r="H57" s="109">
        <f t="shared" si="2"/>
        <v>360</v>
      </c>
      <c r="I57" s="62"/>
      <c r="J57" s="110"/>
      <c r="K57" s="106"/>
      <c r="L57" s="106"/>
      <c r="M57" s="382"/>
      <c r="N57" s="87"/>
      <c r="O57" s="273"/>
      <c r="P57" s="111"/>
      <c r="Q57" s="273"/>
      <c r="R57" s="113"/>
      <c r="S57" s="259"/>
      <c r="T57" s="113"/>
      <c r="U57" s="259"/>
      <c r="V57" s="113"/>
      <c r="W57" s="259"/>
      <c r="X57" s="113"/>
      <c r="Y57" s="259"/>
      <c r="Z57" s="113"/>
      <c r="AA57" s="805"/>
      <c r="AC57" s="615"/>
      <c r="AD57" s="621"/>
      <c r="AE57" s="621"/>
      <c r="AF57" s="621"/>
      <c r="AG57" s="621"/>
      <c r="AH57" s="621"/>
      <c r="AI57" s="622"/>
      <c r="AJ57" s="622"/>
      <c r="AK57" s="622"/>
      <c r="AL57" s="622"/>
      <c r="AM57" s="622"/>
      <c r="AN57" s="622"/>
      <c r="AO57" s="622"/>
      <c r="AP57" s="622"/>
      <c r="AQ57" s="622"/>
      <c r="AR57" s="622"/>
      <c r="AS57" s="622"/>
    </row>
    <row r="58" spans="1:45" s="6" customFormat="1" ht="16.5" customHeight="1" thickBot="1">
      <c r="A58" s="67"/>
      <c r="B58" s="68"/>
      <c r="C58" s="190"/>
      <c r="D58" s="190"/>
      <c r="E58" s="191"/>
      <c r="F58" s="518"/>
      <c r="G58" s="962"/>
      <c r="H58" s="324">
        <f t="shared" si="2"/>
        <v>0</v>
      </c>
      <c r="I58" s="192"/>
      <c r="J58" s="193"/>
      <c r="K58" s="194"/>
      <c r="L58" s="194"/>
      <c r="M58" s="389"/>
      <c r="N58" s="195"/>
      <c r="O58" s="295"/>
      <c r="P58" s="195"/>
      <c r="Q58" s="289"/>
      <c r="R58" s="120"/>
      <c r="S58" s="260"/>
      <c r="T58" s="144"/>
      <c r="U58" s="260"/>
      <c r="V58" s="144"/>
      <c r="W58" s="260"/>
      <c r="X58" s="144"/>
      <c r="Y58" s="260"/>
      <c r="Z58" s="144"/>
      <c r="AA58" s="805"/>
      <c r="AC58" s="633"/>
      <c r="AD58" s="633"/>
      <c r="AE58" s="633"/>
      <c r="AF58" s="633"/>
      <c r="AG58" s="626"/>
      <c r="AH58" s="626"/>
      <c r="AI58" s="626"/>
      <c r="AJ58" s="622"/>
      <c r="AK58" s="622"/>
      <c r="AL58" s="622"/>
      <c r="AM58" s="622"/>
      <c r="AN58" s="622"/>
      <c r="AO58" s="622"/>
      <c r="AP58" s="622"/>
      <c r="AQ58" s="622"/>
      <c r="AR58" s="622"/>
      <c r="AS58" s="622"/>
    </row>
    <row r="59" spans="1:45" s="6" customFormat="1" ht="26.25" customHeight="1" thickBot="1">
      <c r="A59" s="87" t="s">
        <v>143</v>
      </c>
      <c r="B59" s="94"/>
      <c r="C59" s="196"/>
      <c r="D59" s="196"/>
      <c r="E59" s="197"/>
      <c r="F59" s="820"/>
      <c r="G59" s="963"/>
      <c r="H59" s="512">
        <f t="shared" si="2"/>
        <v>0</v>
      </c>
      <c r="I59" s="75">
        <f>SUM(J59:L59)</f>
        <v>32</v>
      </c>
      <c r="J59" s="198">
        <v>16</v>
      </c>
      <c r="K59" s="199">
        <v>12</v>
      </c>
      <c r="L59" s="199">
        <v>4</v>
      </c>
      <c r="M59" s="381">
        <f>H59-I59</f>
        <v>-32</v>
      </c>
      <c r="N59" s="127"/>
      <c r="O59" s="266"/>
      <c r="P59" s="96"/>
      <c r="Q59" s="596"/>
      <c r="R59" s="125"/>
      <c r="S59" s="258"/>
      <c r="T59" s="130"/>
      <c r="U59" s="258"/>
      <c r="V59" s="130"/>
      <c r="W59" s="258"/>
      <c r="X59" s="130"/>
      <c r="Y59" s="258"/>
      <c r="Z59" s="131"/>
      <c r="AA59" s="807">
        <v>1</v>
      </c>
      <c r="AC59" s="627"/>
      <c r="AD59" s="627"/>
      <c r="AE59" s="627"/>
      <c r="AF59" s="634"/>
      <c r="AG59" s="626"/>
      <c r="AH59" s="626"/>
      <c r="AI59" s="626"/>
      <c r="AJ59" s="622"/>
      <c r="AK59" s="622"/>
      <c r="AL59" s="622"/>
      <c r="AM59" s="622"/>
      <c r="AN59" s="622"/>
      <c r="AO59" s="622"/>
      <c r="AP59" s="622"/>
      <c r="AQ59" s="622"/>
      <c r="AR59" s="622"/>
      <c r="AS59" s="622"/>
    </row>
    <row r="60" spans="1:45" s="6" customFormat="1" ht="26.25" customHeight="1" thickBot="1">
      <c r="A60" s="71"/>
      <c r="B60" s="822"/>
      <c r="C60" s="823"/>
      <c r="D60" s="925"/>
      <c r="E60" s="824"/>
      <c r="F60" s="827"/>
      <c r="G60" s="964"/>
      <c r="H60" s="829">
        <f t="shared" si="2"/>
        <v>0</v>
      </c>
      <c r="I60" s="830">
        <v>16</v>
      </c>
      <c r="J60" s="831" t="s">
        <v>275</v>
      </c>
      <c r="K60" s="831" t="s">
        <v>276</v>
      </c>
      <c r="L60" s="832" t="s">
        <v>279</v>
      </c>
      <c r="M60" s="833">
        <f>H60-I60</f>
        <v>-16</v>
      </c>
      <c r="N60" s="834">
        <v>14</v>
      </c>
      <c r="O60" s="835">
        <v>2</v>
      </c>
      <c r="P60" s="836"/>
      <c r="Q60" s="837"/>
      <c r="R60" s="125"/>
      <c r="S60" s="258"/>
      <c r="T60" s="130"/>
      <c r="U60" s="258"/>
      <c r="V60" s="130"/>
      <c r="W60" s="258"/>
      <c r="X60" s="130"/>
      <c r="Y60" s="258"/>
      <c r="Z60" s="131"/>
      <c r="AA60" s="808"/>
      <c r="AC60" s="627"/>
      <c r="AD60" s="627"/>
      <c r="AE60" s="627"/>
      <c r="AF60" s="634"/>
      <c r="AG60" s="626"/>
      <c r="AH60" s="626"/>
      <c r="AI60" s="626"/>
      <c r="AJ60" s="622"/>
      <c r="AK60" s="622"/>
      <c r="AL60" s="622"/>
      <c r="AM60" s="622"/>
      <c r="AN60" s="622"/>
      <c r="AO60" s="622"/>
      <c r="AP60" s="622"/>
      <c r="AQ60" s="622"/>
      <c r="AR60" s="622"/>
      <c r="AS60" s="622"/>
    </row>
    <row r="61" spans="1:45" s="6" customFormat="1" ht="26.25" customHeight="1" thickBot="1">
      <c r="A61" s="71"/>
      <c r="B61" s="822"/>
      <c r="C61" s="926"/>
      <c r="D61" s="825"/>
      <c r="E61" s="826"/>
      <c r="F61" s="827"/>
      <c r="G61" s="965"/>
      <c r="H61" s="839">
        <f t="shared" si="2"/>
        <v>0</v>
      </c>
      <c r="I61" s="840">
        <v>16</v>
      </c>
      <c r="J61" s="841" t="s">
        <v>275</v>
      </c>
      <c r="K61" s="841" t="s">
        <v>276</v>
      </c>
      <c r="L61" s="842" t="s">
        <v>279</v>
      </c>
      <c r="M61" s="843">
        <f>H61-I61</f>
        <v>-16</v>
      </c>
      <c r="N61" s="844"/>
      <c r="O61" s="841"/>
      <c r="P61" s="845">
        <v>14</v>
      </c>
      <c r="Q61" s="837">
        <v>2</v>
      </c>
      <c r="R61" s="125"/>
      <c r="S61" s="258"/>
      <c r="T61" s="130"/>
      <c r="U61" s="258"/>
      <c r="V61" s="130"/>
      <c r="W61" s="258"/>
      <c r="X61" s="130"/>
      <c r="Y61" s="258"/>
      <c r="Z61" s="131"/>
      <c r="AA61" s="808"/>
      <c r="AC61" s="627"/>
      <c r="AD61" s="627"/>
      <c r="AE61" s="627"/>
      <c r="AF61" s="634"/>
      <c r="AG61" s="626"/>
      <c r="AH61" s="626"/>
      <c r="AI61" s="626"/>
      <c r="AJ61" s="622"/>
      <c r="AK61" s="622"/>
      <c r="AL61" s="622"/>
      <c r="AM61" s="622"/>
      <c r="AN61" s="622"/>
      <c r="AO61" s="622"/>
      <c r="AP61" s="622"/>
      <c r="AQ61" s="622"/>
      <c r="AR61" s="622"/>
      <c r="AS61" s="622"/>
    </row>
    <row r="62" spans="1:45" s="6" customFormat="1" ht="33" customHeight="1" thickBot="1">
      <c r="A62" s="71" t="s">
        <v>144</v>
      </c>
      <c r="B62" s="531" t="s">
        <v>263</v>
      </c>
      <c r="C62" s="532"/>
      <c r="D62" s="683">
        <v>3</v>
      </c>
      <c r="E62" s="533"/>
      <c r="F62" s="821"/>
      <c r="G62" s="966">
        <v>3.5</v>
      </c>
      <c r="H62" s="535">
        <f>G62*30</f>
        <v>105</v>
      </c>
      <c r="I62" s="124">
        <f>SUM(J62:L62)</f>
        <v>6</v>
      </c>
      <c r="J62" s="124">
        <v>4</v>
      </c>
      <c r="K62" s="122"/>
      <c r="L62" s="122">
        <v>2</v>
      </c>
      <c r="M62" s="379">
        <f>H62-I62</f>
        <v>99</v>
      </c>
      <c r="N62" s="179"/>
      <c r="O62" s="271"/>
      <c r="P62" s="180"/>
      <c r="Q62" s="595"/>
      <c r="R62" s="679">
        <v>4</v>
      </c>
      <c r="S62" s="266">
        <v>2</v>
      </c>
      <c r="T62" s="130"/>
      <c r="U62" s="258"/>
      <c r="V62" s="130"/>
      <c r="W62" s="258"/>
      <c r="X62" s="130"/>
      <c r="Y62" s="258"/>
      <c r="Z62" s="131"/>
      <c r="AA62" s="805">
        <v>2</v>
      </c>
      <c r="AC62" s="626"/>
      <c r="AD62" s="635"/>
      <c r="AE62" s="635"/>
      <c r="AF62" s="635"/>
      <c r="AG62" s="635"/>
      <c r="AH62" s="635"/>
      <c r="AI62" s="621"/>
      <c r="AJ62" s="622"/>
      <c r="AK62" s="622"/>
      <c r="AL62" s="622"/>
      <c r="AM62" s="622"/>
      <c r="AN62" s="622"/>
      <c r="AO62" s="622"/>
      <c r="AP62" s="622"/>
      <c r="AQ62" s="622"/>
      <c r="AR62" s="622"/>
      <c r="AS62" s="622"/>
    </row>
    <row r="63" spans="1:34" ht="19.5" thickBot="1">
      <c r="A63" s="2039" t="s">
        <v>66</v>
      </c>
      <c r="B63" s="2040"/>
      <c r="C63" s="335"/>
      <c r="D63" s="336"/>
      <c r="E63" s="337"/>
      <c r="F63" s="338"/>
      <c r="G63" s="311">
        <f>SUM(G24:G62)</f>
        <v>63.5</v>
      </c>
      <c r="H63" s="311">
        <f>H24+H29+H32+H33+H36+H41+H47+H51+H57+H62</f>
        <v>1905</v>
      </c>
      <c r="I63" s="231"/>
      <c r="J63" s="231"/>
      <c r="K63" s="231"/>
      <c r="L63" s="231"/>
      <c r="M63" s="390"/>
      <c r="N63" s="179"/>
      <c r="O63" s="271"/>
      <c r="P63" s="180"/>
      <c r="Q63" s="595"/>
      <c r="R63" s="179"/>
      <c r="S63" s="271"/>
      <c r="T63" s="179"/>
      <c r="U63" s="271"/>
      <c r="V63" s="179"/>
      <c r="W63" s="271"/>
      <c r="X63" s="179"/>
      <c r="Y63" s="271"/>
      <c r="Z63" s="201"/>
      <c r="AA63" s="803">
        <f>30*G63</f>
        <v>1905</v>
      </c>
      <c r="AF63" s="4"/>
      <c r="AG63" s="4"/>
      <c r="AH63" s="4"/>
    </row>
    <row r="64" spans="1:34" ht="19.5" thickBot="1">
      <c r="A64" s="2039" t="s">
        <v>54</v>
      </c>
      <c r="B64" s="2040"/>
      <c r="C64" s="73"/>
      <c r="D64" s="73"/>
      <c r="E64" s="236"/>
      <c r="F64" s="73"/>
      <c r="G64" s="239"/>
      <c r="H64" s="239">
        <f>H25+H27+H30+H32+H34+H37+H42+H48+H52+H58</f>
        <v>90</v>
      </c>
      <c r="I64" s="179"/>
      <c r="J64" s="179"/>
      <c r="K64" s="179"/>
      <c r="L64" s="179"/>
      <c r="M64" s="391"/>
      <c r="N64" s="179"/>
      <c r="O64" s="271"/>
      <c r="P64" s="180"/>
      <c r="Q64" s="595"/>
      <c r="R64" s="179"/>
      <c r="S64" s="271"/>
      <c r="T64" s="179"/>
      <c r="U64" s="271"/>
      <c r="V64" s="179"/>
      <c r="W64" s="271"/>
      <c r="X64" s="179"/>
      <c r="Y64" s="271"/>
      <c r="Z64" s="201"/>
      <c r="AA64" s="803">
        <f>30*G64</f>
        <v>0</v>
      </c>
      <c r="AF64" s="4"/>
      <c r="AG64" s="4"/>
      <c r="AH64" s="4"/>
    </row>
    <row r="65" spans="1:50" s="32" customFormat="1" ht="31.5" customHeight="1" thickBot="1">
      <c r="A65" s="2061" t="s">
        <v>55</v>
      </c>
      <c r="B65" s="2062"/>
      <c r="C65" s="370"/>
      <c r="D65" s="370"/>
      <c r="E65" s="536"/>
      <c r="F65" s="370"/>
      <c r="G65" s="567"/>
      <c r="H65" s="567">
        <f>H28+H31+H35+H38+H43+H49+H53+H59+H62</f>
        <v>105</v>
      </c>
      <c r="I65" s="567">
        <f>I28+I31+I35+I38+I43+I49+I53+I59+I62</f>
        <v>114</v>
      </c>
      <c r="J65" s="370"/>
      <c r="K65" s="370"/>
      <c r="L65" s="370"/>
      <c r="M65" s="567">
        <f>M28+M31+M35+M38+M43+M49+M53+M59+M62</f>
        <v>-9</v>
      </c>
      <c r="N65" s="967">
        <f>SUM(N24:N64)</f>
        <v>26</v>
      </c>
      <c r="O65" s="967">
        <f aca="true" t="shared" si="3" ref="O65:Z65">SUM(O24:O64)</f>
        <v>6</v>
      </c>
      <c r="P65" s="967">
        <f t="shared" si="3"/>
        <v>44</v>
      </c>
      <c r="Q65" s="967">
        <f t="shared" si="3"/>
        <v>8</v>
      </c>
      <c r="R65" s="967">
        <f t="shared" si="3"/>
        <v>12</v>
      </c>
      <c r="S65" s="967">
        <f t="shared" si="3"/>
        <v>2</v>
      </c>
      <c r="T65" s="967">
        <f t="shared" si="3"/>
        <v>8</v>
      </c>
      <c r="U65" s="967">
        <f t="shared" si="3"/>
        <v>0</v>
      </c>
      <c r="V65" s="967">
        <f t="shared" si="3"/>
        <v>4</v>
      </c>
      <c r="W65" s="967">
        <f t="shared" si="3"/>
        <v>0</v>
      </c>
      <c r="X65" s="967">
        <f t="shared" si="3"/>
        <v>4</v>
      </c>
      <c r="Y65" s="967">
        <f t="shared" si="3"/>
        <v>0</v>
      </c>
      <c r="Z65" s="967">
        <f t="shared" si="3"/>
        <v>0</v>
      </c>
      <c r="AA65" s="803">
        <f>30*G65</f>
        <v>0</v>
      </c>
      <c r="AB65" s="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8"/>
      <c r="AU65" s="8"/>
      <c r="AV65" s="8"/>
      <c r="AW65" s="8"/>
      <c r="AX65" s="8"/>
    </row>
    <row r="66" spans="1:50" s="29" customFormat="1" ht="26.25" customHeight="1" thickBot="1">
      <c r="A66" s="2107" t="s">
        <v>67</v>
      </c>
      <c r="B66" s="2108"/>
      <c r="C66" s="2108"/>
      <c r="D66" s="2108"/>
      <c r="E66" s="2108"/>
      <c r="F66" s="2108"/>
      <c r="G66" s="2108"/>
      <c r="H66" s="2108"/>
      <c r="I66" s="2108"/>
      <c r="J66" s="2108"/>
      <c r="K66" s="2108"/>
      <c r="L66" s="2108"/>
      <c r="M66" s="2108"/>
      <c r="N66" s="2108"/>
      <c r="O66" s="2108"/>
      <c r="P66" s="2108"/>
      <c r="Q66" s="2108"/>
      <c r="R66" s="2108"/>
      <c r="S66" s="2108"/>
      <c r="T66" s="2108"/>
      <c r="U66" s="2108"/>
      <c r="V66" s="2108"/>
      <c r="W66" s="2108"/>
      <c r="X66" s="2108"/>
      <c r="Y66" s="2108"/>
      <c r="Z66" s="2109"/>
      <c r="AA66" s="809"/>
      <c r="AB66" s="30"/>
      <c r="AC66" s="30"/>
      <c r="AD66" s="30"/>
      <c r="AE66" s="636"/>
      <c r="AF66" s="636"/>
      <c r="AG66" s="636"/>
      <c r="AH66" s="636"/>
      <c r="AI66" s="636"/>
      <c r="AJ66" s="636"/>
      <c r="AK66" s="636"/>
      <c r="AL66" s="636"/>
      <c r="AM66" s="636"/>
      <c r="AN66" s="636"/>
      <c r="AO66" s="636"/>
      <c r="AP66" s="636"/>
      <c r="AQ66" s="636"/>
      <c r="AR66" s="636"/>
      <c r="AS66" s="636"/>
      <c r="AT66" s="636"/>
      <c r="AU66" s="636"/>
      <c r="AV66" s="636"/>
      <c r="AW66" s="636"/>
      <c r="AX66" s="636"/>
    </row>
    <row r="67" spans="1:50" s="29" customFormat="1" ht="19.5" customHeight="1" thickBot="1">
      <c r="A67" s="2107" t="s">
        <v>68</v>
      </c>
      <c r="B67" s="2108"/>
      <c r="C67" s="2108"/>
      <c r="D67" s="2108"/>
      <c r="E67" s="2108"/>
      <c r="F67" s="2108"/>
      <c r="G67" s="2108"/>
      <c r="H67" s="2108"/>
      <c r="I67" s="2108"/>
      <c r="J67" s="2108"/>
      <c r="K67" s="2108"/>
      <c r="L67" s="2108"/>
      <c r="M67" s="2108"/>
      <c r="N67" s="2108"/>
      <c r="O67" s="2108"/>
      <c r="P67" s="2108"/>
      <c r="Q67" s="2108"/>
      <c r="R67" s="2108"/>
      <c r="S67" s="2108"/>
      <c r="T67" s="2108"/>
      <c r="U67" s="2108"/>
      <c r="V67" s="2108"/>
      <c r="W67" s="2108"/>
      <c r="X67" s="2108"/>
      <c r="Y67" s="2108"/>
      <c r="Z67" s="2109"/>
      <c r="AA67" s="809"/>
      <c r="AB67" s="30"/>
      <c r="AC67" s="30"/>
      <c r="AD67" s="30"/>
      <c r="AE67" s="636"/>
      <c r="AF67" s="636"/>
      <c r="AG67" s="636"/>
      <c r="AH67" s="636"/>
      <c r="AI67" s="636"/>
      <c r="AJ67" s="636"/>
      <c r="AK67" s="636"/>
      <c r="AL67" s="636"/>
      <c r="AM67" s="636"/>
      <c r="AN67" s="636"/>
      <c r="AO67" s="636"/>
      <c r="AP67" s="636"/>
      <c r="AQ67" s="636"/>
      <c r="AR67" s="636"/>
      <c r="AS67" s="636"/>
      <c r="AT67" s="636"/>
      <c r="AU67" s="636"/>
      <c r="AV67" s="636"/>
      <c r="AW67" s="636"/>
      <c r="AX67" s="636"/>
    </row>
    <row r="68" spans="1:45" s="6" customFormat="1" ht="36.75" customHeight="1">
      <c r="A68" s="87" t="s">
        <v>145</v>
      </c>
      <c r="B68" s="204" t="s">
        <v>106</v>
      </c>
      <c r="C68" s="62"/>
      <c r="D68" s="63"/>
      <c r="E68" s="205"/>
      <c r="F68" s="209"/>
      <c r="G68" s="931">
        <v>5</v>
      </c>
      <c r="H68" s="64">
        <f>G68*30</f>
        <v>150</v>
      </c>
      <c r="I68" s="62"/>
      <c r="J68" s="62"/>
      <c r="K68" s="62"/>
      <c r="L68" s="62"/>
      <c r="M68" s="382"/>
      <c r="N68" s="87"/>
      <c r="O68" s="273"/>
      <c r="P68" s="111"/>
      <c r="Q68" s="273"/>
      <c r="R68" s="113"/>
      <c r="S68" s="259"/>
      <c r="T68" s="113"/>
      <c r="U68" s="259"/>
      <c r="V68" s="113"/>
      <c r="W68" s="259"/>
      <c r="X68" s="113"/>
      <c r="Y68" s="259"/>
      <c r="Z68" s="113"/>
      <c r="AA68" s="805"/>
      <c r="AC68" s="615"/>
      <c r="AD68" s="621"/>
      <c r="AE68" s="621"/>
      <c r="AF68" s="621"/>
      <c r="AG68" s="621"/>
      <c r="AH68" s="621"/>
      <c r="AI68" s="622"/>
      <c r="AJ68" s="622"/>
      <c r="AK68" s="622"/>
      <c r="AL68" s="622"/>
      <c r="AM68" s="622"/>
      <c r="AN68" s="622"/>
      <c r="AO68" s="622"/>
      <c r="AP68" s="622"/>
      <c r="AQ68" s="622"/>
      <c r="AR68" s="622"/>
      <c r="AS68" s="622"/>
    </row>
    <row r="69" spans="1:45" s="6" customFormat="1" ht="19.5" customHeight="1" thickBot="1">
      <c r="A69" s="69"/>
      <c r="B69" s="68"/>
      <c r="C69" s="136"/>
      <c r="D69" s="206"/>
      <c r="E69" s="207"/>
      <c r="F69" s="342"/>
      <c r="G69" s="968"/>
      <c r="H69" s="340">
        <f aca="true" t="shared" si="4" ref="H69:H89">G69*30</f>
        <v>0</v>
      </c>
      <c r="I69" s="136"/>
      <c r="J69" s="136"/>
      <c r="K69" s="136"/>
      <c r="L69" s="136"/>
      <c r="M69" s="385"/>
      <c r="N69" s="142"/>
      <c r="O69" s="274"/>
      <c r="P69" s="143"/>
      <c r="Q69" s="274"/>
      <c r="R69" s="144"/>
      <c r="S69" s="260"/>
      <c r="T69" s="144"/>
      <c r="U69" s="260"/>
      <c r="V69" s="144"/>
      <c r="W69" s="260"/>
      <c r="X69" s="144"/>
      <c r="Y69" s="260"/>
      <c r="Z69" s="144"/>
      <c r="AA69" s="805"/>
      <c r="AC69" s="615"/>
      <c r="AD69" s="621"/>
      <c r="AE69" s="621"/>
      <c r="AF69" s="621"/>
      <c r="AG69" s="621"/>
      <c r="AH69" s="621"/>
      <c r="AI69" s="622"/>
      <c r="AJ69" s="622"/>
      <c r="AK69" s="622"/>
      <c r="AL69" s="622"/>
      <c r="AM69" s="622"/>
      <c r="AN69" s="622"/>
      <c r="AO69" s="622"/>
      <c r="AP69" s="622"/>
      <c r="AQ69" s="622"/>
      <c r="AR69" s="622"/>
      <c r="AS69" s="622"/>
    </row>
    <row r="70" spans="1:45" s="6" customFormat="1" ht="27" customHeight="1" thickBot="1">
      <c r="A70" s="66" t="s">
        <v>146</v>
      </c>
      <c r="B70" s="94"/>
      <c r="C70" s="772"/>
      <c r="D70" s="969"/>
      <c r="E70" s="970"/>
      <c r="F70" s="971"/>
      <c r="G70" s="972"/>
      <c r="H70" s="339">
        <f t="shared" si="4"/>
        <v>0</v>
      </c>
      <c r="I70" s="124">
        <v>6</v>
      </c>
      <c r="J70" s="124" t="s">
        <v>278</v>
      </c>
      <c r="K70" s="122" t="s">
        <v>279</v>
      </c>
      <c r="L70" s="73"/>
      <c r="M70" s="379">
        <f>H70-I70</f>
        <v>-6</v>
      </c>
      <c r="N70" s="77"/>
      <c r="O70" s="275"/>
      <c r="P70" s="126"/>
      <c r="Q70" s="275"/>
      <c r="R70" s="130"/>
      <c r="S70" s="258"/>
      <c r="T70" s="679">
        <v>4</v>
      </c>
      <c r="U70" s="266">
        <v>2</v>
      </c>
      <c r="V70" s="130"/>
      <c r="W70" s="258"/>
      <c r="X70" s="130"/>
      <c r="Y70" s="650"/>
      <c r="Z70" s="131"/>
      <c r="AA70" s="805">
        <v>2</v>
      </c>
      <c r="AC70" s="615"/>
      <c r="AD70" s="621"/>
      <c r="AE70" s="621"/>
      <c r="AF70" s="621"/>
      <c r="AG70" s="621"/>
      <c r="AH70" s="621"/>
      <c r="AI70" s="622"/>
      <c r="AJ70" s="621"/>
      <c r="AK70" s="622"/>
      <c r="AL70" s="622"/>
      <c r="AM70" s="548"/>
      <c r="AN70" s="548"/>
      <c r="AO70" s="622"/>
      <c r="AP70" s="622"/>
      <c r="AQ70" s="622"/>
      <c r="AR70" s="622"/>
      <c r="AS70" s="622"/>
    </row>
    <row r="71" spans="1:45" s="6" customFormat="1" ht="36.75" customHeight="1" thickBot="1">
      <c r="A71" s="895" t="s">
        <v>147</v>
      </c>
      <c r="B71" s="883" t="s">
        <v>308</v>
      </c>
      <c r="C71" s="80"/>
      <c r="D71" s="978"/>
      <c r="E71" s="979"/>
      <c r="F71" s="979"/>
      <c r="G71" s="980">
        <v>9</v>
      </c>
      <c r="H71" s="339">
        <f t="shared" si="4"/>
        <v>270</v>
      </c>
      <c r="I71" s="124"/>
      <c r="J71" s="124"/>
      <c r="K71" s="122"/>
      <c r="L71" s="73"/>
      <c r="M71" s="379"/>
      <c r="N71" s="77"/>
      <c r="O71" s="275"/>
      <c r="P71" s="126"/>
      <c r="Q71" s="275"/>
      <c r="R71" s="130"/>
      <c r="S71" s="258"/>
      <c r="T71" s="679"/>
      <c r="U71" s="266"/>
      <c r="V71" s="130"/>
      <c r="W71" s="258"/>
      <c r="X71" s="130"/>
      <c r="Y71" s="650"/>
      <c r="Z71" s="131"/>
      <c r="AA71" s="805"/>
      <c r="AC71" s="615"/>
      <c r="AD71" s="621"/>
      <c r="AE71" s="621"/>
      <c r="AF71" s="621"/>
      <c r="AG71" s="621"/>
      <c r="AH71" s="621"/>
      <c r="AI71" s="622"/>
      <c r="AJ71" s="621"/>
      <c r="AK71" s="622"/>
      <c r="AL71" s="622"/>
      <c r="AM71" s="548"/>
      <c r="AN71" s="548"/>
      <c r="AO71" s="622"/>
      <c r="AP71" s="622"/>
      <c r="AQ71" s="622"/>
      <c r="AR71" s="622"/>
      <c r="AS71" s="622"/>
    </row>
    <row r="72" spans="1:45" s="6" customFormat="1" ht="27" customHeight="1" thickBot="1">
      <c r="A72" s="538"/>
      <c r="B72" s="68"/>
      <c r="C72" s="80"/>
      <c r="D72" s="978"/>
      <c r="E72" s="979"/>
      <c r="F72" s="979"/>
      <c r="G72" s="980"/>
      <c r="H72" s="339">
        <f t="shared" si="4"/>
        <v>0</v>
      </c>
      <c r="I72" s="124"/>
      <c r="J72" s="124"/>
      <c r="K72" s="122"/>
      <c r="L72" s="73"/>
      <c r="M72" s="379"/>
      <c r="N72" s="77"/>
      <c r="O72" s="275"/>
      <c r="P72" s="126"/>
      <c r="Q72" s="275"/>
      <c r="R72" s="130"/>
      <c r="S72" s="258"/>
      <c r="T72" s="679"/>
      <c r="U72" s="266"/>
      <c r="V72" s="130"/>
      <c r="W72" s="258"/>
      <c r="X72" s="130"/>
      <c r="Y72" s="650"/>
      <c r="Z72" s="131"/>
      <c r="AA72" s="805"/>
      <c r="AC72" s="615"/>
      <c r="AD72" s="621"/>
      <c r="AE72" s="621"/>
      <c r="AF72" s="621"/>
      <c r="AG72" s="621"/>
      <c r="AH72" s="621"/>
      <c r="AI72" s="622"/>
      <c r="AJ72" s="621"/>
      <c r="AK72" s="622"/>
      <c r="AL72" s="622"/>
      <c r="AM72" s="548"/>
      <c r="AN72" s="548"/>
      <c r="AO72" s="622"/>
      <c r="AP72" s="622"/>
      <c r="AQ72" s="622"/>
      <c r="AR72" s="622"/>
      <c r="AS72" s="622"/>
    </row>
    <row r="73" spans="1:45" s="906" customFormat="1" ht="30.75" customHeight="1" thickBot="1">
      <c r="A73" s="895" t="s">
        <v>309</v>
      </c>
      <c r="B73" s="94"/>
      <c r="C73" s="973"/>
      <c r="D73" s="974"/>
      <c r="E73" s="975"/>
      <c r="F73" s="976"/>
      <c r="G73" s="977"/>
      <c r="H73" s="339">
        <f t="shared" si="4"/>
        <v>0</v>
      </c>
      <c r="I73" s="899">
        <v>8</v>
      </c>
      <c r="J73" s="899" t="s">
        <v>276</v>
      </c>
      <c r="K73" s="889" t="s">
        <v>277</v>
      </c>
      <c r="L73" s="889"/>
      <c r="M73" s="900">
        <f>H73-I73</f>
        <v>-8</v>
      </c>
      <c r="N73" s="901">
        <v>8</v>
      </c>
      <c r="O73" s="901">
        <v>0</v>
      </c>
      <c r="P73" s="902"/>
      <c r="Q73" s="902"/>
      <c r="R73" s="903"/>
      <c r="S73" s="903"/>
      <c r="T73" s="903"/>
      <c r="U73" s="903"/>
      <c r="V73" s="903"/>
      <c r="W73" s="903"/>
      <c r="X73" s="903"/>
      <c r="Y73" s="903"/>
      <c r="Z73" s="904"/>
      <c r="AA73" s="905">
        <v>1</v>
      </c>
      <c r="AC73" s="907"/>
      <c r="AD73" s="908"/>
      <c r="AE73" s="908"/>
      <c r="AF73" s="908"/>
      <c r="AG73" s="908"/>
      <c r="AH73" s="908"/>
      <c r="AI73" s="909"/>
      <c r="AJ73" s="909"/>
      <c r="AK73" s="909"/>
      <c r="AL73" s="909"/>
      <c r="AM73" s="909"/>
      <c r="AN73" s="909"/>
      <c r="AO73" s="909"/>
      <c r="AP73" s="909"/>
      <c r="AQ73" s="909"/>
      <c r="AR73" s="909"/>
      <c r="AS73" s="909"/>
    </row>
    <row r="74" spans="1:45" s="6" customFormat="1" ht="30" customHeight="1">
      <c r="A74" s="66" t="s">
        <v>148</v>
      </c>
      <c r="B74" s="105" t="s">
        <v>81</v>
      </c>
      <c r="C74" s="106"/>
      <c r="D74" s="107"/>
      <c r="E74" s="108"/>
      <c r="F74" s="331"/>
      <c r="G74" s="931">
        <v>4</v>
      </c>
      <c r="H74" s="64">
        <f t="shared" si="4"/>
        <v>120</v>
      </c>
      <c r="I74" s="110"/>
      <c r="J74" s="110"/>
      <c r="K74" s="106"/>
      <c r="L74" s="106"/>
      <c r="M74" s="382"/>
      <c r="N74" s="87"/>
      <c r="O74" s="273"/>
      <c r="P74" s="111"/>
      <c r="Q74" s="273"/>
      <c r="R74" s="113"/>
      <c r="S74" s="273"/>
      <c r="T74" s="113"/>
      <c r="U74" s="259"/>
      <c r="V74" s="113"/>
      <c r="W74" s="259"/>
      <c r="X74" s="113"/>
      <c r="Y74" s="259"/>
      <c r="Z74" s="113"/>
      <c r="AA74" s="805"/>
      <c r="AC74" s="615"/>
      <c r="AD74" s="621"/>
      <c r="AE74" s="621"/>
      <c r="AF74" s="621"/>
      <c r="AG74" s="621"/>
      <c r="AH74" s="621"/>
      <c r="AI74" s="622"/>
      <c r="AJ74" s="622"/>
      <c r="AK74" s="621"/>
      <c r="AL74" s="621"/>
      <c r="AM74" s="622"/>
      <c r="AN74" s="622"/>
      <c r="AO74" s="622"/>
      <c r="AP74" s="622"/>
      <c r="AQ74" s="622"/>
      <c r="AR74" s="622"/>
      <c r="AS74" s="622"/>
    </row>
    <row r="75" spans="1:45" s="6" customFormat="1" ht="21.75" customHeight="1" thickBot="1">
      <c r="A75" s="104"/>
      <c r="B75" s="68"/>
      <c r="C75" s="135"/>
      <c r="D75" s="133"/>
      <c r="E75" s="186"/>
      <c r="F75" s="330"/>
      <c r="G75" s="981"/>
      <c r="H75" s="340">
        <f t="shared" si="4"/>
        <v>0</v>
      </c>
      <c r="I75" s="134"/>
      <c r="J75" s="134"/>
      <c r="K75" s="135"/>
      <c r="L75" s="135"/>
      <c r="M75" s="384"/>
      <c r="N75" s="142"/>
      <c r="O75" s="274"/>
      <c r="P75" s="143"/>
      <c r="Q75" s="274"/>
      <c r="R75" s="144"/>
      <c r="S75" s="274"/>
      <c r="T75" s="144"/>
      <c r="U75" s="260"/>
      <c r="V75" s="144"/>
      <c r="W75" s="260"/>
      <c r="X75" s="144"/>
      <c r="Y75" s="260"/>
      <c r="Z75" s="144"/>
      <c r="AA75" s="805"/>
      <c r="AC75" s="615"/>
      <c r="AD75" s="621"/>
      <c r="AE75" s="621"/>
      <c r="AF75" s="621"/>
      <c r="AG75" s="621"/>
      <c r="AH75" s="621"/>
      <c r="AI75" s="622"/>
      <c r="AJ75" s="622"/>
      <c r="AK75" s="621"/>
      <c r="AL75" s="621"/>
      <c r="AM75" s="622"/>
      <c r="AN75" s="622"/>
      <c r="AO75" s="622"/>
      <c r="AP75" s="622"/>
      <c r="AQ75" s="622"/>
      <c r="AR75" s="622"/>
      <c r="AS75" s="622"/>
    </row>
    <row r="76" spans="1:45" s="6" customFormat="1" ht="25.5" customHeight="1" thickBot="1">
      <c r="A76" s="66" t="s">
        <v>149</v>
      </c>
      <c r="B76" s="94"/>
      <c r="C76" s="122"/>
      <c r="D76" s="122"/>
      <c r="E76" s="148"/>
      <c r="F76" s="147"/>
      <c r="G76" s="963"/>
      <c r="H76" s="339">
        <f>G76*30</f>
        <v>0</v>
      </c>
      <c r="I76" s="124">
        <f>SUM(J76:L76)</f>
        <v>4</v>
      </c>
      <c r="J76" s="124">
        <v>4</v>
      </c>
      <c r="K76" s="122"/>
      <c r="L76" s="122"/>
      <c r="M76" s="379">
        <f>H76-I76</f>
        <v>-4</v>
      </c>
      <c r="N76" s="77"/>
      <c r="O76" s="275"/>
      <c r="P76" s="127">
        <v>4</v>
      </c>
      <c r="Q76" s="275" t="s">
        <v>234</v>
      </c>
      <c r="R76" s="130"/>
      <c r="S76" s="275"/>
      <c r="T76" s="130"/>
      <c r="U76" s="258"/>
      <c r="V76" s="130"/>
      <c r="W76" s="258"/>
      <c r="X76" s="130"/>
      <c r="Y76" s="650"/>
      <c r="Z76" s="131"/>
      <c r="AA76" s="805">
        <v>1</v>
      </c>
      <c r="AC76" s="615"/>
      <c r="AD76" s="621"/>
      <c r="AE76" s="621"/>
      <c r="AF76" s="548"/>
      <c r="AG76" s="621"/>
      <c r="AH76" s="621"/>
      <c r="AI76" s="622"/>
      <c r="AJ76" s="622"/>
      <c r="AK76" s="621"/>
      <c r="AL76" s="621"/>
      <c r="AM76" s="622"/>
      <c r="AN76" s="622"/>
      <c r="AO76" s="622"/>
      <c r="AP76" s="622"/>
      <c r="AQ76" s="622"/>
      <c r="AR76" s="622"/>
      <c r="AS76" s="622"/>
    </row>
    <row r="77" spans="1:50" s="12" customFormat="1" ht="38.25" customHeight="1" thickBot="1">
      <c r="A77" s="538" t="s">
        <v>150</v>
      </c>
      <c r="B77" s="541" t="s">
        <v>206</v>
      </c>
      <c r="C77" s="73"/>
      <c r="D77" s="128">
        <v>4</v>
      </c>
      <c r="E77" s="208"/>
      <c r="F77" s="216"/>
      <c r="G77" s="982">
        <v>5</v>
      </c>
      <c r="H77" s="339">
        <f t="shared" si="4"/>
        <v>150</v>
      </c>
      <c r="I77" s="124">
        <v>8</v>
      </c>
      <c r="J77" s="124" t="s">
        <v>276</v>
      </c>
      <c r="K77" s="122" t="s">
        <v>277</v>
      </c>
      <c r="L77" s="73"/>
      <c r="M77" s="379">
        <f>H77-I77</f>
        <v>142</v>
      </c>
      <c r="N77" s="77"/>
      <c r="O77" s="275"/>
      <c r="P77" s="126"/>
      <c r="Q77" s="275"/>
      <c r="R77" s="130"/>
      <c r="S77" s="258"/>
      <c r="T77" s="127">
        <v>8</v>
      </c>
      <c r="U77" s="266">
        <v>0</v>
      </c>
      <c r="V77" s="130"/>
      <c r="W77" s="258"/>
      <c r="X77" s="130"/>
      <c r="Y77" s="258"/>
      <c r="Z77" s="131"/>
      <c r="AA77" s="806">
        <v>2</v>
      </c>
      <c r="AC77" s="615"/>
      <c r="AD77" s="621"/>
      <c r="AE77" s="621"/>
      <c r="AF77" s="621"/>
      <c r="AG77" s="621"/>
      <c r="AH77" s="621"/>
      <c r="AI77" s="622"/>
      <c r="AJ77" s="622"/>
      <c r="AK77" s="622"/>
      <c r="AL77" s="622"/>
      <c r="AM77" s="622"/>
      <c r="AN77" s="622"/>
      <c r="AO77" s="622"/>
      <c r="AP77" s="622"/>
      <c r="AQ77" s="622"/>
      <c r="AR77" s="622"/>
      <c r="AS77" s="622"/>
      <c r="AT77" s="6"/>
      <c r="AU77" s="6"/>
      <c r="AV77" s="6"/>
      <c r="AW77" s="6"/>
      <c r="AX77" s="6"/>
    </row>
    <row r="78" spans="1:45" s="6" customFormat="1" ht="23.25" customHeight="1">
      <c r="A78" s="66" t="s">
        <v>151</v>
      </c>
      <c r="B78" s="105" t="s">
        <v>82</v>
      </c>
      <c r="C78" s="106"/>
      <c r="D78" s="107"/>
      <c r="E78" s="108"/>
      <c r="F78" s="331"/>
      <c r="G78" s="931">
        <v>4</v>
      </c>
      <c r="H78" s="64">
        <f t="shared" si="4"/>
        <v>120</v>
      </c>
      <c r="I78" s="110"/>
      <c r="J78" s="110"/>
      <c r="K78" s="106"/>
      <c r="L78" s="106"/>
      <c r="M78" s="382"/>
      <c r="N78" s="87"/>
      <c r="O78" s="273"/>
      <c r="P78" s="111"/>
      <c r="Q78" s="273"/>
      <c r="R78" s="113"/>
      <c r="S78" s="259"/>
      <c r="T78" s="113"/>
      <c r="U78" s="259"/>
      <c r="V78" s="111"/>
      <c r="W78" s="273"/>
      <c r="X78" s="111"/>
      <c r="Y78" s="273"/>
      <c r="Z78" s="113"/>
      <c r="AA78" s="805"/>
      <c r="AC78" s="615"/>
      <c r="AD78" s="621"/>
      <c r="AE78" s="621"/>
      <c r="AF78" s="621"/>
      <c r="AG78" s="621"/>
      <c r="AH78" s="621"/>
      <c r="AI78" s="622"/>
      <c r="AJ78" s="622"/>
      <c r="AK78" s="622"/>
      <c r="AL78" s="622"/>
      <c r="AM78" s="622"/>
      <c r="AN78" s="622"/>
      <c r="AO78" s="621"/>
      <c r="AP78" s="621"/>
      <c r="AQ78" s="621"/>
      <c r="AR78" s="621"/>
      <c r="AS78" s="622"/>
    </row>
    <row r="79" spans="1:45" s="6" customFormat="1" ht="21" customHeight="1" thickBot="1">
      <c r="A79" s="104"/>
      <c r="B79" s="68"/>
      <c r="C79" s="139"/>
      <c r="D79" s="138"/>
      <c r="E79" s="140"/>
      <c r="F79" s="330"/>
      <c r="G79" s="981"/>
      <c r="H79" s="340">
        <f t="shared" si="4"/>
        <v>0</v>
      </c>
      <c r="I79" s="134"/>
      <c r="J79" s="141"/>
      <c r="K79" s="139"/>
      <c r="L79" s="139"/>
      <c r="M79" s="385"/>
      <c r="N79" s="142"/>
      <c r="O79" s="274"/>
      <c r="P79" s="143"/>
      <c r="Q79" s="274"/>
      <c r="R79" s="144"/>
      <c r="S79" s="260"/>
      <c r="T79" s="144"/>
      <c r="U79" s="260"/>
      <c r="V79" s="143"/>
      <c r="W79" s="274"/>
      <c r="X79" s="143"/>
      <c r="Y79" s="274"/>
      <c r="Z79" s="144"/>
      <c r="AA79" s="805"/>
      <c r="AC79" s="615"/>
      <c r="AD79" s="621"/>
      <c r="AE79" s="621"/>
      <c r="AF79" s="621"/>
      <c r="AG79" s="621"/>
      <c r="AH79" s="621"/>
      <c r="AI79" s="622"/>
      <c r="AJ79" s="622"/>
      <c r="AK79" s="622"/>
      <c r="AL79" s="622"/>
      <c r="AM79" s="622"/>
      <c r="AN79" s="622"/>
      <c r="AO79" s="621"/>
      <c r="AP79" s="621"/>
      <c r="AQ79" s="621"/>
      <c r="AR79" s="621"/>
      <c r="AS79" s="622"/>
    </row>
    <row r="80" spans="1:45" s="6" customFormat="1" ht="24.75" customHeight="1" thickBot="1">
      <c r="A80" s="66" t="s">
        <v>152</v>
      </c>
      <c r="B80" s="94"/>
      <c r="C80" s="122"/>
      <c r="D80" s="122"/>
      <c r="E80" s="148"/>
      <c r="F80" s="147"/>
      <c r="G80" s="963"/>
      <c r="H80" s="339">
        <f t="shared" si="4"/>
        <v>0</v>
      </c>
      <c r="I80" s="124">
        <v>8</v>
      </c>
      <c r="J80" s="124" t="s">
        <v>276</v>
      </c>
      <c r="K80" s="122" t="s">
        <v>277</v>
      </c>
      <c r="L80" s="122"/>
      <c r="M80" s="379">
        <f>H80-I80</f>
        <v>-8</v>
      </c>
      <c r="N80" s="679">
        <v>8</v>
      </c>
      <c r="O80" s="266">
        <v>0</v>
      </c>
      <c r="P80" s="126"/>
      <c r="Q80" s="275"/>
      <c r="R80" s="130"/>
      <c r="S80" s="258"/>
      <c r="T80" s="130"/>
      <c r="U80" s="258"/>
      <c r="V80" s="126"/>
      <c r="W80" s="275"/>
      <c r="X80" s="126"/>
      <c r="Y80" s="654"/>
      <c r="Z80" s="131"/>
      <c r="AA80" s="805">
        <v>1</v>
      </c>
      <c r="AC80" s="548"/>
      <c r="AD80" s="621"/>
      <c r="AE80" s="621"/>
      <c r="AF80" s="621"/>
      <c r="AG80" s="621"/>
      <c r="AH80" s="621"/>
      <c r="AI80" s="622"/>
      <c r="AJ80" s="622"/>
      <c r="AK80" s="622"/>
      <c r="AL80" s="622"/>
      <c r="AM80" s="622"/>
      <c r="AN80" s="622"/>
      <c r="AO80" s="621"/>
      <c r="AP80" s="621"/>
      <c r="AQ80" s="621"/>
      <c r="AR80" s="621"/>
      <c r="AS80" s="622"/>
    </row>
    <row r="81" spans="1:45" s="6" customFormat="1" ht="33.75" customHeight="1">
      <c r="A81" s="66" t="s">
        <v>153</v>
      </c>
      <c r="B81" s="105" t="s">
        <v>46</v>
      </c>
      <c r="C81" s="107"/>
      <c r="D81" s="106"/>
      <c r="E81" s="108"/>
      <c r="F81" s="331"/>
      <c r="G81" s="931">
        <v>3</v>
      </c>
      <c r="H81" s="64">
        <f t="shared" si="4"/>
        <v>90</v>
      </c>
      <c r="I81" s="110"/>
      <c r="J81" s="110"/>
      <c r="K81" s="106"/>
      <c r="L81" s="106"/>
      <c r="M81" s="382"/>
      <c r="N81" s="87"/>
      <c r="O81" s="273"/>
      <c r="P81" s="111"/>
      <c r="Q81" s="592"/>
      <c r="R81" s="111"/>
      <c r="S81" s="273"/>
      <c r="T81" s="111"/>
      <c r="U81" s="273"/>
      <c r="V81" s="111"/>
      <c r="W81" s="273"/>
      <c r="X81" s="111"/>
      <c r="Y81" s="273"/>
      <c r="Z81" s="111"/>
      <c r="AA81" s="805"/>
      <c r="AC81" s="615"/>
      <c r="AD81" s="621"/>
      <c r="AE81" s="621"/>
      <c r="AF81" s="621"/>
      <c r="AG81" s="624"/>
      <c r="AH81" s="624"/>
      <c r="AI81" s="621"/>
      <c r="AJ81" s="621"/>
      <c r="AK81" s="621"/>
      <c r="AL81" s="621"/>
      <c r="AM81" s="621"/>
      <c r="AN81" s="621"/>
      <c r="AO81" s="621"/>
      <c r="AP81" s="621"/>
      <c r="AQ81" s="621"/>
      <c r="AR81" s="621"/>
      <c r="AS81" s="621"/>
    </row>
    <row r="82" spans="1:45" s="6" customFormat="1" ht="23.25" customHeight="1" thickBot="1">
      <c r="A82" s="104"/>
      <c r="B82" s="68"/>
      <c r="C82" s="135"/>
      <c r="D82" s="133"/>
      <c r="E82" s="186"/>
      <c r="F82" s="330"/>
      <c r="G82" s="981"/>
      <c r="H82" s="340">
        <f>G82*30</f>
        <v>0</v>
      </c>
      <c r="I82" s="134"/>
      <c r="J82" s="134"/>
      <c r="K82" s="135"/>
      <c r="L82" s="135"/>
      <c r="M82" s="384"/>
      <c r="N82" s="142"/>
      <c r="O82" s="274"/>
      <c r="P82" s="143"/>
      <c r="Q82" s="274"/>
      <c r="R82" s="144"/>
      <c r="S82" s="274"/>
      <c r="T82" s="143"/>
      <c r="U82" s="274"/>
      <c r="V82" s="143"/>
      <c r="W82" s="274"/>
      <c r="X82" s="143"/>
      <c r="Y82" s="274"/>
      <c r="Z82" s="143"/>
      <c r="AA82" s="805"/>
      <c r="AC82" s="615"/>
      <c r="AD82" s="621"/>
      <c r="AE82" s="621"/>
      <c r="AF82" s="621"/>
      <c r="AG82" s="621"/>
      <c r="AH82" s="621"/>
      <c r="AI82" s="622"/>
      <c r="AJ82" s="621"/>
      <c r="AK82" s="621"/>
      <c r="AL82" s="621"/>
      <c r="AM82" s="621"/>
      <c r="AN82" s="621"/>
      <c r="AO82" s="621"/>
      <c r="AP82" s="621"/>
      <c r="AQ82" s="621"/>
      <c r="AR82" s="621"/>
      <c r="AS82" s="621"/>
    </row>
    <row r="83" spans="1:45" s="6" customFormat="1" ht="23.25" customHeight="1" thickBot="1">
      <c r="A83" s="66" t="s">
        <v>154</v>
      </c>
      <c r="B83" s="94"/>
      <c r="C83" s="145"/>
      <c r="D83" s="122"/>
      <c r="E83" s="148"/>
      <c r="F83" s="147"/>
      <c r="G83" s="963"/>
      <c r="H83" s="339">
        <f t="shared" si="4"/>
        <v>0</v>
      </c>
      <c r="I83" s="124">
        <v>8</v>
      </c>
      <c r="J83" s="124" t="s">
        <v>276</v>
      </c>
      <c r="K83" s="122" t="s">
        <v>277</v>
      </c>
      <c r="L83" s="122"/>
      <c r="M83" s="379">
        <f>H83-I83</f>
        <v>-8</v>
      </c>
      <c r="N83" s="77"/>
      <c r="O83" s="275"/>
      <c r="P83" s="126"/>
      <c r="Q83" s="299"/>
      <c r="R83" s="679">
        <v>8</v>
      </c>
      <c r="S83" s="266">
        <v>0</v>
      </c>
      <c r="T83" s="126"/>
      <c r="U83" s="275"/>
      <c r="V83" s="126"/>
      <c r="W83" s="275"/>
      <c r="X83" s="126"/>
      <c r="Y83" s="654"/>
      <c r="Z83" s="210"/>
      <c r="AA83" s="805">
        <v>2</v>
      </c>
      <c r="AC83" s="615"/>
      <c r="AD83" s="621"/>
      <c r="AE83" s="621"/>
      <c r="AF83" s="621"/>
      <c r="AG83" s="624"/>
      <c r="AH83" s="624"/>
      <c r="AI83" s="627"/>
      <c r="AJ83" s="627"/>
      <c r="AK83" s="627"/>
      <c r="AL83" s="627"/>
      <c r="AM83" s="621"/>
      <c r="AN83" s="621"/>
      <c r="AO83" s="621"/>
      <c r="AP83" s="621"/>
      <c r="AQ83" s="621"/>
      <c r="AR83" s="621"/>
      <c r="AS83" s="621"/>
    </row>
    <row r="84" spans="1:45" s="6" customFormat="1" ht="30" customHeight="1">
      <c r="A84" s="66" t="s">
        <v>155</v>
      </c>
      <c r="B84" s="211" t="s">
        <v>83</v>
      </c>
      <c r="C84" s="107"/>
      <c r="D84" s="106"/>
      <c r="E84" s="108"/>
      <c r="F84" s="331"/>
      <c r="G84" s="983">
        <v>4</v>
      </c>
      <c r="H84" s="64">
        <f t="shared" si="4"/>
        <v>120</v>
      </c>
      <c r="I84" s="110"/>
      <c r="J84" s="110"/>
      <c r="K84" s="106"/>
      <c r="L84" s="106"/>
      <c r="M84" s="382"/>
      <c r="N84" s="87"/>
      <c r="O84" s="273"/>
      <c r="P84" s="111"/>
      <c r="Q84" s="273"/>
      <c r="R84" s="113"/>
      <c r="S84" s="273"/>
      <c r="T84" s="111"/>
      <c r="U84" s="273"/>
      <c r="V84" s="111"/>
      <c r="W84" s="273"/>
      <c r="X84" s="111"/>
      <c r="Y84" s="273"/>
      <c r="Z84" s="111"/>
      <c r="AA84" s="805"/>
      <c r="AC84" s="615"/>
      <c r="AD84" s="621"/>
      <c r="AE84" s="621"/>
      <c r="AF84" s="621"/>
      <c r="AG84" s="621"/>
      <c r="AH84" s="621"/>
      <c r="AI84" s="622"/>
      <c r="AJ84" s="621"/>
      <c r="AK84" s="621"/>
      <c r="AL84" s="621"/>
      <c r="AM84" s="621"/>
      <c r="AN84" s="621"/>
      <c r="AO84" s="621"/>
      <c r="AP84" s="621"/>
      <c r="AQ84" s="621"/>
      <c r="AR84" s="621"/>
      <c r="AS84" s="621"/>
    </row>
    <row r="85" spans="1:45" s="6" customFormat="1" ht="24.75" customHeight="1" thickBot="1">
      <c r="A85" s="104"/>
      <c r="B85" s="68"/>
      <c r="C85" s="138"/>
      <c r="D85" s="139"/>
      <c r="E85" s="140"/>
      <c r="F85" s="330"/>
      <c r="G85" s="984"/>
      <c r="H85" s="340">
        <f t="shared" si="4"/>
        <v>0</v>
      </c>
      <c r="I85" s="134"/>
      <c r="J85" s="141"/>
      <c r="K85" s="139"/>
      <c r="L85" s="139"/>
      <c r="M85" s="385"/>
      <c r="N85" s="142"/>
      <c r="O85" s="274"/>
      <c r="P85" s="143"/>
      <c r="Q85" s="274"/>
      <c r="R85" s="144"/>
      <c r="S85" s="274"/>
      <c r="T85" s="143"/>
      <c r="U85" s="274"/>
      <c r="V85" s="143"/>
      <c r="W85" s="274"/>
      <c r="X85" s="143"/>
      <c r="Y85" s="274"/>
      <c r="Z85" s="143"/>
      <c r="AA85" s="805"/>
      <c r="AC85" s="615"/>
      <c r="AD85" s="621"/>
      <c r="AE85" s="621"/>
      <c r="AF85" s="621"/>
      <c r="AG85" s="621"/>
      <c r="AH85" s="621"/>
      <c r="AI85" s="622"/>
      <c r="AJ85" s="621"/>
      <c r="AK85" s="621"/>
      <c r="AL85" s="621"/>
      <c r="AM85" s="621"/>
      <c r="AN85" s="621"/>
      <c r="AO85" s="621"/>
      <c r="AP85" s="621"/>
      <c r="AQ85" s="621"/>
      <c r="AR85" s="621"/>
      <c r="AS85" s="621"/>
    </row>
    <row r="86" spans="1:45" s="6" customFormat="1" ht="23.25" customHeight="1" thickBot="1">
      <c r="A86" s="66" t="s">
        <v>156</v>
      </c>
      <c r="B86" s="94"/>
      <c r="C86" s="145"/>
      <c r="D86" s="122"/>
      <c r="E86" s="146"/>
      <c r="F86" s="145"/>
      <c r="G86" s="963"/>
      <c r="H86" s="339">
        <f t="shared" si="4"/>
        <v>0</v>
      </c>
      <c r="I86" s="124">
        <v>8</v>
      </c>
      <c r="J86" s="124" t="s">
        <v>276</v>
      </c>
      <c r="K86" s="122" t="s">
        <v>277</v>
      </c>
      <c r="L86" s="122"/>
      <c r="M86" s="379">
        <f>H86-I86</f>
        <v>-8</v>
      </c>
      <c r="N86" s="77"/>
      <c r="O86" s="275"/>
      <c r="P86" s="126"/>
      <c r="Q86" s="275"/>
      <c r="R86" s="130"/>
      <c r="S86" s="275"/>
      <c r="T86" s="126"/>
      <c r="U86" s="275"/>
      <c r="V86" s="679">
        <v>8</v>
      </c>
      <c r="W86" s="266">
        <v>0</v>
      </c>
      <c r="X86" s="126"/>
      <c r="Y86" s="654"/>
      <c r="Z86" s="210"/>
      <c r="AA86" s="805">
        <v>3</v>
      </c>
      <c r="AC86" s="615"/>
      <c r="AD86" s="621"/>
      <c r="AE86" s="621"/>
      <c r="AF86" s="621"/>
      <c r="AG86" s="621"/>
      <c r="AH86" s="621"/>
      <c r="AI86" s="622"/>
      <c r="AJ86" s="621"/>
      <c r="AK86" s="621"/>
      <c r="AL86" s="621"/>
      <c r="AM86" s="621"/>
      <c r="AN86" s="621"/>
      <c r="AO86" s="627"/>
      <c r="AP86" s="627"/>
      <c r="AQ86" s="621"/>
      <c r="AR86" s="621"/>
      <c r="AS86" s="621"/>
    </row>
    <row r="87" spans="1:45" s="6" customFormat="1" ht="33.75" customHeight="1" thickBot="1">
      <c r="A87" s="891" t="s">
        <v>157</v>
      </c>
      <c r="B87" s="822" t="s">
        <v>264</v>
      </c>
      <c r="C87" s="145"/>
      <c r="D87" s="122"/>
      <c r="E87" s="146"/>
      <c r="F87" s="145"/>
      <c r="G87" s="963">
        <v>4</v>
      </c>
      <c r="H87" s="339">
        <f t="shared" si="4"/>
        <v>120</v>
      </c>
      <c r="I87" s="124"/>
      <c r="J87" s="124"/>
      <c r="K87" s="122"/>
      <c r="L87" s="122"/>
      <c r="M87" s="379"/>
      <c r="N87" s="77"/>
      <c r="O87" s="275"/>
      <c r="P87" s="126"/>
      <c r="Q87" s="275"/>
      <c r="R87" s="130"/>
      <c r="S87" s="275"/>
      <c r="T87" s="126"/>
      <c r="U87" s="275"/>
      <c r="V87" s="679"/>
      <c r="W87" s="266"/>
      <c r="X87" s="126"/>
      <c r="Y87" s="654"/>
      <c r="Z87" s="210"/>
      <c r="AA87" s="805"/>
      <c r="AC87" s="615"/>
      <c r="AD87" s="621"/>
      <c r="AE87" s="621"/>
      <c r="AF87" s="621"/>
      <c r="AG87" s="621"/>
      <c r="AH87" s="621"/>
      <c r="AI87" s="622"/>
      <c r="AJ87" s="621"/>
      <c r="AK87" s="621"/>
      <c r="AL87" s="621"/>
      <c r="AM87" s="621"/>
      <c r="AN87" s="621"/>
      <c r="AO87" s="627"/>
      <c r="AP87" s="627"/>
      <c r="AQ87" s="621"/>
      <c r="AR87" s="621"/>
      <c r="AS87" s="621"/>
    </row>
    <row r="88" spans="1:45" s="6" customFormat="1" ht="23.25" customHeight="1" thickBot="1">
      <c r="A88" s="794"/>
      <c r="B88" s="68"/>
      <c r="C88" s="145"/>
      <c r="D88" s="122"/>
      <c r="E88" s="146"/>
      <c r="F88" s="145"/>
      <c r="G88" s="963"/>
      <c r="H88" s="339">
        <f t="shared" si="4"/>
        <v>0</v>
      </c>
      <c r="I88" s="124"/>
      <c r="J88" s="124"/>
      <c r="K88" s="122"/>
      <c r="L88" s="122"/>
      <c r="M88" s="379"/>
      <c r="N88" s="77"/>
      <c r="O88" s="275"/>
      <c r="P88" s="126"/>
      <c r="Q88" s="275"/>
      <c r="R88" s="130"/>
      <c r="S88" s="275"/>
      <c r="T88" s="126"/>
      <c r="U88" s="275"/>
      <c r="V88" s="679"/>
      <c r="W88" s="266"/>
      <c r="X88" s="126"/>
      <c r="Y88" s="654"/>
      <c r="Z88" s="210"/>
      <c r="AA88" s="805"/>
      <c r="AC88" s="615"/>
      <c r="AD88" s="621"/>
      <c r="AE88" s="621"/>
      <c r="AF88" s="621"/>
      <c r="AG88" s="621"/>
      <c r="AH88" s="621"/>
      <c r="AI88" s="622"/>
      <c r="AJ88" s="621"/>
      <c r="AK88" s="621"/>
      <c r="AL88" s="621"/>
      <c r="AM88" s="621"/>
      <c r="AN88" s="621"/>
      <c r="AO88" s="627"/>
      <c r="AP88" s="627"/>
      <c r="AQ88" s="621"/>
      <c r="AR88" s="621"/>
      <c r="AS88" s="621"/>
    </row>
    <row r="89" spans="1:45" s="906" customFormat="1" ht="32.25" customHeight="1" thickBot="1">
      <c r="A89" s="891" t="s">
        <v>158</v>
      </c>
      <c r="B89" s="94"/>
      <c r="C89" s="890"/>
      <c r="D89" s="889"/>
      <c r="E89" s="884"/>
      <c r="F89" s="885"/>
      <c r="G89" s="882"/>
      <c r="H89" s="898">
        <f t="shared" si="4"/>
        <v>0</v>
      </c>
      <c r="I89" s="899">
        <v>6</v>
      </c>
      <c r="J89" s="899" t="s">
        <v>278</v>
      </c>
      <c r="K89" s="889"/>
      <c r="L89" s="889" t="s">
        <v>279</v>
      </c>
      <c r="M89" s="900">
        <f>H89-I89</f>
        <v>-6</v>
      </c>
      <c r="N89" s="879"/>
      <c r="O89" s="902"/>
      <c r="P89" s="902"/>
      <c r="Q89" s="902"/>
      <c r="R89" s="903"/>
      <c r="S89" s="903"/>
      <c r="T89" s="901">
        <v>4</v>
      </c>
      <c r="U89" s="901">
        <v>2</v>
      </c>
      <c r="V89" s="902"/>
      <c r="W89" s="902"/>
      <c r="X89" s="903"/>
      <c r="Y89" s="913"/>
      <c r="Z89" s="904"/>
      <c r="AA89" s="905">
        <v>2</v>
      </c>
      <c r="AC89" s="907"/>
      <c r="AD89" s="908"/>
      <c r="AE89" s="908"/>
      <c r="AF89" s="908"/>
      <c r="AG89" s="908"/>
      <c r="AH89" s="908"/>
      <c r="AI89" s="909"/>
      <c r="AJ89" s="908"/>
      <c r="AK89" s="909"/>
      <c r="AL89" s="909"/>
      <c r="AM89" s="914"/>
      <c r="AN89" s="914"/>
      <c r="AO89" s="908"/>
      <c r="AP89" s="908"/>
      <c r="AQ89" s="909"/>
      <c r="AR89" s="909"/>
      <c r="AS89" s="909"/>
    </row>
    <row r="90" spans="1:45" s="6" customFormat="1" ht="39.75" customHeight="1">
      <c r="A90" s="66" t="s">
        <v>160</v>
      </c>
      <c r="B90" s="105" t="s">
        <v>159</v>
      </c>
      <c r="C90" s="107"/>
      <c r="D90" s="106"/>
      <c r="E90" s="331"/>
      <c r="F90" s="331"/>
      <c r="G90" s="937">
        <v>5</v>
      </c>
      <c r="H90" s="64">
        <f>G90*30</f>
        <v>150</v>
      </c>
      <c r="I90" s="110"/>
      <c r="J90" s="110"/>
      <c r="K90" s="106"/>
      <c r="L90" s="106"/>
      <c r="M90" s="382"/>
      <c r="N90" s="87"/>
      <c r="O90" s="273"/>
      <c r="P90" s="111"/>
      <c r="Q90" s="273"/>
      <c r="R90" s="113"/>
      <c r="S90" s="259"/>
      <c r="T90" s="88"/>
      <c r="U90" s="587"/>
      <c r="V90" s="111"/>
      <c r="W90" s="273"/>
      <c r="X90" s="113"/>
      <c r="Y90" s="259"/>
      <c r="Z90" s="113"/>
      <c r="AA90" s="805"/>
      <c r="AC90" s="615"/>
      <c r="AD90" s="621"/>
      <c r="AE90" s="621"/>
      <c r="AF90" s="621"/>
      <c r="AG90" s="621"/>
      <c r="AH90" s="621"/>
      <c r="AI90" s="622"/>
      <c r="AJ90" s="621"/>
      <c r="AK90" s="622"/>
      <c r="AL90" s="622"/>
      <c r="AM90" s="548"/>
      <c r="AN90" s="548"/>
      <c r="AO90" s="621"/>
      <c r="AP90" s="621"/>
      <c r="AQ90" s="622"/>
      <c r="AR90" s="622"/>
      <c r="AS90" s="622"/>
    </row>
    <row r="91" spans="1:45" s="6" customFormat="1" ht="24.75" customHeight="1" thickBot="1">
      <c r="A91" s="341"/>
      <c r="B91" s="68"/>
      <c r="C91" s="138"/>
      <c r="D91" s="139"/>
      <c r="E91" s="330"/>
      <c r="F91" s="330"/>
      <c r="G91" s="985"/>
      <c r="H91" s="341">
        <f>G91*30</f>
        <v>0</v>
      </c>
      <c r="I91" s="141"/>
      <c r="J91" s="141"/>
      <c r="K91" s="139"/>
      <c r="L91" s="139"/>
      <c r="M91" s="385"/>
      <c r="N91" s="142"/>
      <c r="O91" s="274"/>
      <c r="P91" s="143"/>
      <c r="Q91" s="274"/>
      <c r="R91" s="144"/>
      <c r="S91" s="274"/>
      <c r="T91" s="143"/>
      <c r="U91" s="274"/>
      <c r="V91" s="143"/>
      <c r="W91" s="274"/>
      <c r="X91" s="143"/>
      <c r="Y91" s="274"/>
      <c r="Z91" s="143"/>
      <c r="AA91" s="805"/>
      <c r="AC91" s="615"/>
      <c r="AD91" s="621" t="s">
        <v>293</v>
      </c>
      <c r="AE91" s="621"/>
      <c r="AF91" s="621"/>
      <c r="AG91" s="621"/>
      <c r="AH91" s="621"/>
      <c r="AI91" s="622"/>
      <c r="AJ91" s="621"/>
      <c r="AK91" s="621"/>
      <c r="AL91" s="621"/>
      <c r="AM91" s="621"/>
      <c r="AN91" s="621"/>
      <c r="AO91" s="621"/>
      <c r="AP91" s="621"/>
      <c r="AQ91" s="621"/>
      <c r="AR91" s="621"/>
      <c r="AS91" s="621"/>
    </row>
    <row r="92" spans="1:45" s="6" customFormat="1" ht="30" customHeight="1" thickBot="1">
      <c r="A92" s="185" t="s">
        <v>161</v>
      </c>
      <c r="B92" s="171"/>
      <c r="C92" s="173"/>
      <c r="D92" s="183"/>
      <c r="E92" s="544"/>
      <c r="F92" s="183"/>
      <c r="G92" s="986"/>
      <c r="H92" s="229">
        <f>G92*30</f>
        <v>0</v>
      </c>
      <c r="I92" s="124">
        <v>8</v>
      </c>
      <c r="J92" s="124" t="s">
        <v>276</v>
      </c>
      <c r="K92" s="122" t="s">
        <v>277</v>
      </c>
      <c r="L92" s="173"/>
      <c r="M92" s="388">
        <f>H92-I92</f>
        <v>-8</v>
      </c>
      <c r="N92" s="172"/>
      <c r="O92" s="276"/>
      <c r="P92" s="174"/>
      <c r="Q92" s="276"/>
      <c r="R92" s="175"/>
      <c r="S92" s="265"/>
      <c r="T92" s="175"/>
      <c r="U92" s="265"/>
      <c r="V92" s="684">
        <v>8</v>
      </c>
      <c r="W92" s="334">
        <v>0</v>
      </c>
      <c r="X92" s="175"/>
      <c r="Y92" s="655"/>
      <c r="Z92" s="177"/>
      <c r="AA92" s="805">
        <v>3</v>
      </c>
      <c r="AC92" s="615"/>
      <c r="AD92" s="621"/>
      <c r="AE92" s="621"/>
      <c r="AF92" s="621"/>
      <c r="AG92" s="621"/>
      <c r="AH92" s="621"/>
      <c r="AI92" s="622"/>
      <c r="AJ92" s="622"/>
      <c r="AK92" s="622"/>
      <c r="AL92" s="622"/>
      <c r="AM92" s="622"/>
      <c r="AN92" s="622"/>
      <c r="AO92" s="627"/>
      <c r="AP92" s="627"/>
      <c r="AQ92" s="622"/>
      <c r="AR92" s="622"/>
      <c r="AS92" s="622"/>
    </row>
    <row r="93" spans="1:50" s="18" customFormat="1" ht="36" customHeight="1" thickBot="1">
      <c r="A93" s="185"/>
      <c r="B93" s="405"/>
      <c r="C93" s="412"/>
      <c r="D93" s="412"/>
      <c r="E93" s="407"/>
      <c r="F93" s="408"/>
      <c r="G93" s="918"/>
      <c r="H93" s="543"/>
      <c r="I93" s="411"/>
      <c r="J93" s="542"/>
      <c r="K93" s="411"/>
      <c r="L93" s="415"/>
      <c r="M93" s="376"/>
      <c r="N93" s="406"/>
      <c r="O93" s="419"/>
      <c r="P93" s="419"/>
      <c r="Q93" s="419"/>
      <c r="R93" s="420"/>
      <c r="S93" s="420"/>
      <c r="T93" s="420"/>
      <c r="U93" s="420"/>
      <c r="V93" s="420"/>
      <c r="W93" s="420"/>
      <c r="X93" s="415"/>
      <c r="Y93" s="423"/>
      <c r="Z93" s="421"/>
      <c r="AA93" s="810"/>
      <c r="AB93" s="6"/>
      <c r="AC93" s="615"/>
      <c r="AD93" s="621"/>
      <c r="AE93" s="621"/>
      <c r="AF93" s="621"/>
      <c r="AG93" s="621"/>
      <c r="AH93" s="621"/>
      <c r="AI93" s="622"/>
      <c r="AJ93" s="622"/>
      <c r="AK93" s="622"/>
      <c r="AL93" s="622"/>
      <c r="AM93" s="622"/>
      <c r="AN93" s="622"/>
      <c r="AO93" s="622"/>
      <c r="AP93" s="622"/>
      <c r="AQ93" s="627"/>
      <c r="AR93" s="627"/>
      <c r="AS93" s="622"/>
      <c r="AT93" s="6"/>
      <c r="AU93" s="6"/>
      <c r="AV93" s="6"/>
      <c r="AW93" s="6"/>
      <c r="AX93" s="6"/>
    </row>
    <row r="94" spans="1:50" s="12" customFormat="1" ht="36" customHeight="1">
      <c r="A94" s="66" t="s">
        <v>163</v>
      </c>
      <c r="B94" s="105" t="s">
        <v>50</v>
      </c>
      <c r="C94" s="107"/>
      <c r="D94" s="107" t="s">
        <v>80</v>
      </c>
      <c r="E94" s="181"/>
      <c r="F94" s="107"/>
      <c r="G94" s="931">
        <v>5.5</v>
      </c>
      <c r="H94" s="64">
        <f aca="true" t="shared" si="5" ref="H94:H106">G94*30</f>
        <v>165</v>
      </c>
      <c r="I94" s="213"/>
      <c r="J94" s="213"/>
      <c r="K94" s="213"/>
      <c r="L94" s="213"/>
      <c r="M94" s="393"/>
      <c r="N94" s="87"/>
      <c r="O94" s="273"/>
      <c r="P94" s="111"/>
      <c r="Q94" s="273"/>
      <c r="R94" s="113"/>
      <c r="S94" s="259"/>
      <c r="T94" s="113"/>
      <c r="U94" s="259"/>
      <c r="V94" s="111"/>
      <c r="W94" s="273"/>
      <c r="X94" s="113"/>
      <c r="Y94" s="259"/>
      <c r="Z94" s="113"/>
      <c r="AA94" s="806"/>
      <c r="AC94" s="615"/>
      <c r="AD94" s="621"/>
      <c r="AE94" s="621"/>
      <c r="AF94" s="621"/>
      <c r="AG94" s="621"/>
      <c r="AH94" s="621"/>
      <c r="AI94" s="622"/>
      <c r="AJ94" s="622"/>
      <c r="AK94" s="622"/>
      <c r="AL94" s="622"/>
      <c r="AM94" s="622"/>
      <c r="AN94" s="622"/>
      <c r="AO94" s="621"/>
      <c r="AP94" s="621"/>
      <c r="AQ94" s="622"/>
      <c r="AR94" s="622"/>
      <c r="AS94" s="622"/>
      <c r="AT94" s="6"/>
      <c r="AU94" s="6"/>
      <c r="AV94" s="6"/>
      <c r="AW94" s="6"/>
      <c r="AX94" s="6"/>
    </row>
    <row r="95" spans="1:50" s="12" customFormat="1" ht="21.75" customHeight="1" thickBot="1">
      <c r="A95" s="341"/>
      <c r="B95" s="68"/>
      <c r="C95" s="214"/>
      <c r="D95" s="214"/>
      <c r="E95" s="214"/>
      <c r="F95" s="215"/>
      <c r="G95" s="981"/>
      <c r="H95" s="340">
        <f t="shared" si="5"/>
        <v>0</v>
      </c>
      <c r="I95" s="70"/>
      <c r="J95" s="215"/>
      <c r="K95" s="215"/>
      <c r="L95" s="215"/>
      <c r="M95" s="394"/>
      <c r="N95" s="142"/>
      <c r="O95" s="274"/>
      <c r="P95" s="143"/>
      <c r="Q95" s="274"/>
      <c r="R95" s="144"/>
      <c r="S95" s="260"/>
      <c r="T95" s="144"/>
      <c r="U95" s="260"/>
      <c r="V95" s="143"/>
      <c r="W95" s="274"/>
      <c r="X95" s="144"/>
      <c r="Y95" s="260"/>
      <c r="Z95" s="144"/>
      <c r="AA95" s="806"/>
      <c r="AC95" s="615"/>
      <c r="AD95" s="621"/>
      <c r="AE95" s="621"/>
      <c r="AF95" s="621"/>
      <c r="AG95" s="621"/>
      <c r="AH95" s="621"/>
      <c r="AI95" s="622"/>
      <c r="AJ95" s="622"/>
      <c r="AK95" s="622"/>
      <c r="AL95" s="622"/>
      <c r="AM95" s="622"/>
      <c r="AN95" s="622"/>
      <c r="AO95" s="621"/>
      <c r="AP95" s="621"/>
      <c r="AQ95" s="622"/>
      <c r="AR95" s="622"/>
      <c r="AS95" s="622"/>
      <c r="AT95" s="6"/>
      <c r="AU95" s="6"/>
      <c r="AV95" s="6"/>
      <c r="AW95" s="6"/>
      <c r="AX95" s="6"/>
    </row>
    <row r="96" spans="1:50" s="12" customFormat="1" ht="25.5" customHeight="1" thickBot="1">
      <c r="A96" s="185" t="s">
        <v>164</v>
      </c>
      <c r="B96" s="94"/>
      <c r="C96" s="122"/>
      <c r="D96" s="145"/>
      <c r="E96" s="146"/>
      <c r="F96" s="145"/>
      <c r="G96" s="963"/>
      <c r="H96" s="339">
        <f t="shared" si="5"/>
        <v>0</v>
      </c>
      <c r="I96" s="124">
        <v>8</v>
      </c>
      <c r="J96" s="124" t="s">
        <v>276</v>
      </c>
      <c r="K96" s="122" t="s">
        <v>277</v>
      </c>
      <c r="L96" s="122"/>
      <c r="M96" s="379">
        <f>H96-I96</f>
        <v>-8</v>
      </c>
      <c r="N96" s="77"/>
      <c r="O96" s="275"/>
      <c r="P96" s="126"/>
      <c r="Q96" s="275"/>
      <c r="R96" s="130"/>
      <c r="S96" s="258"/>
      <c r="T96" s="130"/>
      <c r="U96" s="258"/>
      <c r="V96" s="679">
        <v>8</v>
      </c>
      <c r="W96" s="266"/>
      <c r="X96" s="130"/>
      <c r="Y96" s="650"/>
      <c r="Z96" s="131"/>
      <c r="AA96" s="806">
        <v>3</v>
      </c>
      <c r="AC96" s="615"/>
      <c r="AD96" s="621"/>
      <c r="AE96" s="621"/>
      <c r="AF96" s="621"/>
      <c r="AG96" s="621"/>
      <c r="AH96" s="621"/>
      <c r="AI96" s="622"/>
      <c r="AJ96" s="622"/>
      <c r="AK96" s="622"/>
      <c r="AL96" s="622"/>
      <c r="AM96" s="622"/>
      <c r="AN96" s="622"/>
      <c r="AO96" s="627"/>
      <c r="AP96" s="627"/>
      <c r="AQ96" s="622"/>
      <c r="AR96" s="622"/>
      <c r="AS96" s="622"/>
      <c r="AT96" s="6"/>
      <c r="AU96" s="6"/>
      <c r="AV96" s="6"/>
      <c r="AW96" s="6"/>
      <c r="AX96" s="6"/>
    </row>
    <row r="97" spans="1:50" s="12" customFormat="1" ht="39" customHeight="1" thickBot="1">
      <c r="A97" s="895" t="s">
        <v>165</v>
      </c>
      <c r="B97" s="883" t="s">
        <v>207</v>
      </c>
      <c r="C97" s="122"/>
      <c r="D97" s="145"/>
      <c r="E97" s="146"/>
      <c r="F97" s="145"/>
      <c r="G97" s="963">
        <v>8.5</v>
      </c>
      <c r="H97" s="339">
        <f t="shared" si="5"/>
        <v>255</v>
      </c>
      <c r="I97" s="124"/>
      <c r="J97" s="124"/>
      <c r="K97" s="122"/>
      <c r="L97" s="122"/>
      <c r="M97" s="379"/>
      <c r="N97" s="77"/>
      <c r="O97" s="275"/>
      <c r="P97" s="126"/>
      <c r="Q97" s="275"/>
      <c r="R97" s="130"/>
      <c r="S97" s="258"/>
      <c r="T97" s="130"/>
      <c r="U97" s="258"/>
      <c r="V97" s="679"/>
      <c r="W97" s="266"/>
      <c r="X97" s="130"/>
      <c r="Y97" s="650"/>
      <c r="Z97" s="131"/>
      <c r="AA97" s="806"/>
      <c r="AC97" s="615"/>
      <c r="AD97" s="621"/>
      <c r="AE97" s="621"/>
      <c r="AF97" s="621"/>
      <c r="AG97" s="621"/>
      <c r="AH97" s="621"/>
      <c r="AI97" s="622"/>
      <c r="AJ97" s="622"/>
      <c r="AK97" s="622"/>
      <c r="AL97" s="622"/>
      <c r="AM97" s="622"/>
      <c r="AN97" s="622"/>
      <c r="AO97" s="627"/>
      <c r="AP97" s="627"/>
      <c r="AQ97" s="622"/>
      <c r="AR97" s="622"/>
      <c r="AS97" s="622"/>
      <c r="AT97" s="6"/>
      <c r="AU97" s="6"/>
      <c r="AV97" s="6"/>
      <c r="AW97" s="6"/>
      <c r="AX97" s="6"/>
    </row>
    <row r="98" spans="1:50" s="12" customFormat="1" ht="25.5" customHeight="1" thickBot="1">
      <c r="A98" s="987"/>
      <c r="B98" s="68"/>
      <c r="C98" s="122"/>
      <c r="D98" s="145"/>
      <c r="E98" s="146"/>
      <c r="F98" s="145"/>
      <c r="G98" s="963"/>
      <c r="H98" s="339">
        <f t="shared" si="5"/>
        <v>0</v>
      </c>
      <c r="I98" s="124"/>
      <c r="J98" s="124"/>
      <c r="K98" s="122"/>
      <c r="L98" s="122"/>
      <c r="M98" s="379"/>
      <c r="N98" s="77"/>
      <c r="O98" s="275"/>
      <c r="P98" s="126"/>
      <c r="Q98" s="275"/>
      <c r="R98" s="130"/>
      <c r="S98" s="258"/>
      <c r="T98" s="130"/>
      <c r="U98" s="258"/>
      <c r="V98" s="679"/>
      <c r="W98" s="266"/>
      <c r="X98" s="130"/>
      <c r="Y98" s="650"/>
      <c r="Z98" s="131"/>
      <c r="AA98" s="806"/>
      <c r="AC98" s="615"/>
      <c r="AD98" s="621"/>
      <c r="AE98" s="621"/>
      <c r="AF98" s="621"/>
      <c r="AG98" s="621"/>
      <c r="AH98" s="621"/>
      <c r="AI98" s="622"/>
      <c r="AJ98" s="622"/>
      <c r="AK98" s="622"/>
      <c r="AL98" s="622"/>
      <c r="AM98" s="622"/>
      <c r="AN98" s="622"/>
      <c r="AO98" s="627"/>
      <c r="AP98" s="627"/>
      <c r="AQ98" s="622"/>
      <c r="AR98" s="622"/>
      <c r="AS98" s="622"/>
      <c r="AT98" s="6"/>
      <c r="AU98" s="6"/>
      <c r="AV98" s="6"/>
      <c r="AW98" s="6"/>
      <c r="AX98" s="6"/>
    </row>
    <row r="99" spans="1:45" s="906" customFormat="1" ht="39" customHeight="1" thickBot="1">
      <c r="A99" s="895" t="s">
        <v>310</v>
      </c>
      <c r="B99" s="94"/>
      <c r="C99" s="889"/>
      <c r="D99" s="890"/>
      <c r="E99" s="884"/>
      <c r="F99" s="885"/>
      <c r="G99" s="960"/>
      <c r="H99" s="898">
        <f t="shared" si="5"/>
        <v>0</v>
      </c>
      <c r="I99" s="899">
        <v>8</v>
      </c>
      <c r="J99" s="899" t="s">
        <v>278</v>
      </c>
      <c r="K99" s="889" t="s">
        <v>278</v>
      </c>
      <c r="L99" s="889"/>
      <c r="M99" s="900">
        <f>H99-I99</f>
        <v>-8</v>
      </c>
      <c r="N99" s="879"/>
      <c r="O99" s="902"/>
      <c r="P99" s="901">
        <v>8</v>
      </c>
      <c r="Q99" s="901"/>
      <c r="R99" s="903"/>
      <c r="S99" s="903"/>
      <c r="T99" s="903"/>
      <c r="U99" s="903"/>
      <c r="V99" s="903"/>
      <c r="W99" s="903"/>
      <c r="X99" s="903"/>
      <c r="Y99" s="903"/>
      <c r="Z99" s="904"/>
      <c r="AA99" s="905">
        <v>1</v>
      </c>
      <c r="AC99" s="907"/>
      <c r="AD99" s="909"/>
      <c r="AE99" s="909"/>
      <c r="AF99" s="908"/>
      <c r="AG99" s="908"/>
      <c r="AH99" s="908"/>
      <c r="AI99" s="909"/>
      <c r="AJ99" s="909"/>
      <c r="AK99" s="909"/>
      <c r="AL99" s="909"/>
      <c r="AM99" s="909"/>
      <c r="AN99" s="909"/>
      <c r="AO99" s="909"/>
      <c r="AP99" s="909"/>
      <c r="AQ99" s="909"/>
      <c r="AR99" s="909"/>
      <c r="AS99" s="909"/>
    </row>
    <row r="100" spans="1:45" s="6" customFormat="1" ht="36" customHeight="1">
      <c r="A100" s="66" t="s">
        <v>166</v>
      </c>
      <c r="B100" s="105" t="s">
        <v>311</v>
      </c>
      <c r="C100" s="106"/>
      <c r="D100" s="107"/>
      <c r="E100" s="108"/>
      <c r="F100" s="331"/>
      <c r="G100" s="931">
        <v>7.5</v>
      </c>
      <c r="H100" s="64">
        <f t="shared" si="5"/>
        <v>225</v>
      </c>
      <c r="I100" s="110"/>
      <c r="J100" s="110"/>
      <c r="K100" s="106"/>
      <c r="L100" s="106"/>
      <c r="M100" s="382"/>
      <c r="N100" s="87"/>
      <c r="O100" s="273"/>
      <c r="P100" s="111"/>
      <c r="Q100" s="597"/>
      <c r="R100" s="114"/>
      <c r="S100" s="259"/>
      <c r="T100" s="113"/>
      <c r="U100" s="259"/>
      <c r="V100" s="113"/>
      <c r="W100" s="259"/>
      <c r="X100" s="113"/>
      <c r="Y100" s="259"/>
      <c r="Z100" s="113"/>
      <c r="AA100" s="805"/>
      <c r="AC100" s="615"/>
      <c r="AD100" s="621"/>
      <c r="AE100" s="621"/>
      <c r="AF100" s="621"/>
      <c r="AG100" s="637"/>
      <c r="AH100" s="637"/>
      <c r="AI100" s="625"/>
      <c r="AJ100" s="621"/>
      <c r="AK100" s="622"/>
      <c r="AL100" s="622"/>
      <c r="AM100" s="622"/>
      <c r="AN100" s="622"/>
      <c r="AO100" s="622"/>
      <c r="AP100" s="622"/>
      <c r="AQ100" s="622"/>
      <c r="AR100" s="622"/>
      <c r="AS100" s="622"/>
    </row>
    <row r="101" spans="1:45" s="6" customFormat="1" ht="27.75" customHeight="1" thickBot="1">
      <c r="A101" s="341"/>
      <c r="B101" s="68"/>
      <c r="C101" s="135"/>
      <c r="D101" s="133"/>
      <c r="E101" s="186"/>
      <c r="F101" s="330"/>
      <c r="G101" s="981"/>
      <c r="H101" s="340">
        <f t="shared" si="5"/>
        <v>0</v>
      </c>
      <c r="I101" s="134"/>
      <c r="J101" s="134"/>
      <c r="K101" s="135"/>
      <c r="L101" s="135"/>
      <c r="M101" s="385"/>
      <c r="N101" s="142"/>
      <c r="O101" s="274"/>
      <c r="P101" s="143"/>
      <c r="Q101" s="598"/>
      <c r="R101" s="121"/>
      <c r="S101" s="260"/>
      <c r="T101" s="144"/>
      <c r="U101" s="260"/>
      <c r="V101" s="144"/>
      <c r="W101" s="260"/>
      <c r="X101" s="144"/>
      <c r="Y101" s="260"/>
      <c r="Z101" s="144"/>
      <c r="AA101" s="805"/>
      <c r="AC101" s="615"/>
      <c r="AD101" s="621"/>
      <c r="AE101" s="621"/>
      <c r="AF101" s="621"/>
      <c r="AG101" s="637"/>
      <c r="AH101" s="637"/>
      <c r="AI101" s="625"/>
      <c r="AJ101" s="621"/>
      <c r="AK101" s="622"/>
      <c r="AL101" s="622"/>
      <c r="AM101" s="622"/>
      <c r="AN101" s="622"/>
      <c r="AO101" s="622"/>
      <c r="AP101" s="622"/>
      <c r="AQ101" s="622"/>
      <c r="AR101" s="622"/>
      <c r="AS101" s="622"/>
    </row>
    <row r="102" spans="1:45" s="6" customFormat="1" ht="24" customHeight="1" thickBot="1">
      <c r="A102" s="185" t="s">
        <v>167</v>
      </c>
      <c r="B102" s="94"/>
      <c r="C102" s="122"/>
      <c r="D102" s="122"/>
      <c r="E102" s="148"/>
      <c r="F102" s="147"/>
      <c r="G102" s="963"/>
      <c r="H102" s="339">
        <f t="shared" si="5"/>
        <v>0</v>
      </c>
      <c r="I102" s="124">
        <v>6</v>
      </c>
      <c r="J102" s="124" t="s">
        <v>278</v>
      </c>
      <c r="K102" s="122" t="s">
        <v>279</v>
      </c>
      <c r="L102" s="122"/>
      <c r="M102" s="379">
        <f>H102-I102</f>
        <v>-6</v>
      </c>
      <c r="N102" s="77"/>
      <c r="O102" s="275"/>
      <c r="P102" s="127">
        <v>4</v>
      </c>
      <c r="Q102" s="819">
        <v>2</v>
      </c>
      <c r="R102" s="164"/>
      <c r="S102" s="258"/>
      <c r="T102" s="130"/>
      <c r="U102" s="258"/>
      <c r="V102" s="130"/>
      <c r="W102" s="258"/>
      <c r="X102" s="130"/>
      <c r="Y102" s="650"/>
      <c r="Z102" s="131"/>
      <c r="AA102" s="805">
        <v>1</v>
      </c>
      <c r="AC102" s="615"/>
      <c r="AD102" s="621"/>
      <c r="AE102" s="621"/>
      <c r="AF102" s="548"/>
      <c r="AG102" s="637"/>
      <c r="AH102" s="637"/>
      <c r="AI102" s="625"/>
      <c r="AJ102" s="621"/>
      <c r="AK102" s="622"/>
      <c r="AL102" s="622"/>
      <c r="AM102" s="622"/>
      <c r="AN102" s="622"/>
      <c r="AO102" s="622"/>
      <c r="AP102" s="622"/>
      <c r="AQ102" s="622"/>
      <c r="AR102" s="622"/>
      <c r="AS102" s="622"/>
    </row>
    <row r="103" spans="1:45" s="6" customFormat="1" ht="24" customHeight="1">
      <c r="A103" s="66" t="s">
        <v>168</v>
      </c>
      <c r="B103" s="211" t="s">
        <v>86</v>
      </c>
      <c r="C103" s="107"/>
      <c r="D103" s="107"/>
      <c r="E103" s="181"/>
      <c r="F103" s="107"/>
      <c r="G103" s="931">
        <v>7</v>
      </c>
      <c r="H103" s="64">
        <f t="shared" si="5"/>
        <v>210</v>
      </c>
      <c r="I103" s="110"/>
      <c r="J103" s="110"/>
      <c r="K103" s="106"/>
      <c r="L103" s="106"/>
      <c r="M103" s="382"/>
      <c r="N103" s="87"/>
      <c r="O103" s="273"/>
      <c r="P103" s="111"/>
      <c r="Q103" s="597"/>
      <c r="R103" s="114"/>
      <c r="S103" s="259"/>
      <c r="T103" s="113"/>
      <c r="U103" s="259"/>
      <c r="V103" s="113"/>
      <c r="W103" s="259"/>
      <c r="X103" s="113"/>
      <c r="Y103" s="259"/>
      <c r="Z103" s="113"/>
      <c r="AA103" s="805"/>
      <c r="AC103" s="615"/>
      <c r="AD103" s="621"/>
      <c r="AE103" s="621"/>
      <c r="AF103" s="621"/>
      <c r="AG103" s="637"/>
      <c r="AH103" s="637"/>
      <c r="AI103" s="625"/>
      <c r="AJ103" s="621"/>
      <c r="AK103" s="622"/>
      <c r="AL103" s="622"/>
      <c r="AM103" s="622"/>
      <c r="AN103" s="622"/>
      <c r="AO103" s="622"/>
      <c r="AP103" s="622"/>
      <c r="AQ103" s="622"/>
      <c r="AR103" s="622"/>
      <c r="AS103" s="622"/>
    </row>
    <row r="104" spans="1:45" s="6" customFormat="1" ht="24" customHeight="1" thickBot="1">
      <c r="A104" s="341"/>
      <c r="B104" s="68"/>
      <c r="C104" s="138"/>
      <c r="D104" s="138"/>
      <c r="E104" s="182"/>
      <c r="F104" s="138"/>
      <c r="G104" s="981"/>
      <c r="H104" s="340">
        <f t="shared" si="5"/>
        <v>0</v>
      </c>
      <c r="I104" s="134"/>
      <c r="J104" s="141"/>
      <c r="K104" s="139"/>
      <c r="L104" s="139"/>
      <c r="M104" s="385"/>
      <c r="N104" s="142"/>
      <c r="O104" s="274"/>
      <c r="P104" s="143"/>
      <c r="Q104" s="598"/>
      <c r="R104" s="121"/>
      <c r="S104" s="260"/>
      <c r="T104" s="144"/>
      <c r="U104" s="260"/>
      <c r="V104" s="144"/>
      <c r="W104" s="260"/>
      <c r="X104" s="144"/>
      <c r="Y104" s="260"/>
      <c r="Z104" s="144"/>
      <c r="AA104" s="805"/>
      <c r="AC104" s="615"/>
      <c r="AD104" s="621"/>
      <c r="AE104" s="621"/>
      <c r="AF104" s="621"/>
      <c r="AG104" s="637"/>
      <c r="AH104" s="637"/>
      <c r="AI104" s="625"/>
      <c r="AJ104" s="621"/>
      <c r="AK104" s="622"/>
      <c r="AL104" s="622"/>
      <c r="AM104" s="622"/>
      <c r="AN104" s="622"/>
      <c r="AO104" s="622"/>
      <c r="AP104" s="622"/>
      <c r="AQ104" s="622"/>
      <c r="AR104" s="622"/>
      <c r="AS104" s="622"/>
    </row>
    <row r="105" spans="1:45" s="6" customFormat="1" ht="24.75" customHeight="1" thickBot="1">
      <c r="A105" s="185" t="s">
        <v>169</v>
      </c>
      <c r="B105" s="94"/>
      <c r="C105" s="122"/>
      <c r="D105" s="145"/>
      <c r="E105" s="146"/>
      <c r="F105" s="145"/>
      <c r="G105" s="963"/>
      <c r="H105" s="339">
        <f t="shared" si="5"/>
        <v>0</v>
      </c>
      <c r="I105" s="124">
        <v>8</v>
      </c>
      <c r="J105" s="124" t="s">
        <v>276</v>
      </c>
      <c r="K105" s="122" t="s">
        <v>277</v>
      </c>
      <c r="L105" s="122"/>
      <c r="M105" s="379">
        <f>H105-I105</f>
        <v>-8</v>
      </c>
      <c r="N105" s="77"/>
      <c r="O105" s="275"/>
      <c r="P105" s="126"/>
      <c r="Q105" s="299"/>
      <c r="R105" s="679">
        <v>8</v>
      </c>
      <c r="S105" s="266"/>
      <c r="T105" s="216"/>
      <c r="U105" s="607"/>
      <c r="V105" s="130"/>
      <c r="W105" s="258"/>
      <c r="X105" s="130"/>
      <c r="Y105" s="650"/>
      <c r="Z105" s="131"/>
      <c r="AA105" s="805">
        <v>2</v>
      </c>
      <c r="AC105" s="615"/>
      <c r="AD105" s="621"/>
      <c r="AE105" s="621"/>
      <c r="AF105" s="621"/>
      <c r="AG105" s="624"/>
      <c r="AH105" s="624"/>
      <c r="AI105" s="627"/>
      <c r="AJ105" s="627"/>
      <c r="AK105" s="627"/>
      <c r="AL105" s="627"/>
      <c r="AM105" s="638"/>
      <c r="AN105" s="638"/>
      <c r="AO105" s="622"/>
      <c r="AP105" s="622"/>
      <c r="AQ105" s="622"/>
      <c r="AR105" s="622"/>
      <c r="AS105" s="622"/>
    </row>
    <row r="106" spans="1:50" s="33" customFormat="1" ht="16.5" thickBot="1">
      <c r="A106" s="185" t="s">
        <v>170</v>
      </c>
      <c r="B106" s="405"/>
      <c r="C106" s="412"/>
      <c r="D106" s="412"/>
      <c r="E106" s="407"/>
      <c r="F106" s="408"/>
      <c r="G106" s="988"/>
      <c r="H106" s="339">
        <f t="shared" si="5"/>
        <v>0</v>
      </c>
      <c r="I106" s="411">
        <v>4</v>
      </c>
      <c r="J106" s="411"/>
      <c r="K106" s="411"/>
      <c r="L106" s="411">
        <v>4</v>
      </c>
      <c r="M106" s="376">
        <f>H106-I106</f>
        <v>-4</v>
      </c>
      <c r="N106" s="406"/>
      <c r="O106" s="419"/>
      <c r="P106" s="419"/>
      <c r="Q106" s="419"/>
      <c r="R106" s="419"/>
      <c r="S106" s="419"/>
      <c r="T106" s="415">
        <v>4</v>
      </c>
      <c r="U106" s="423"/>
      <c r="V106" s="419"/>
      <c r="W106" s="419"/>
      <c r="X106" s="419"/>
      <c r="Y106" s="424"/>
      <c r="Z106" s="546"/>
      <c r="AA106" s="807">
        <v>2</v>
      </c>
      <c r="AB106" s="6"/>
      <c r="AC106" s="615"/>
      <c r="AD106" s="621"/>
      <c r="AE106" s="621"/>
      <c r="AF106" s="621"/>
      <c r="AG106" s="621"/>
      <c r="AH106" s="621"/>
      <c r="AI106" s="621"/>
      <c r="AJ106" s="621"/>
      <c r="AK106" s="621"/>
      <c r="AL106" s="621"/>
      <c r="AM106" s="627"/>
      <c r="AN106" s="627"/>
      <c r="AO106" s="621"/>
      <c r="AP106" s="621"/>
      <c r="AQ106" s="621"/>
      <c r="AR106" s="621"/>
      <c r="AS106" s="621"/>
      <c r="AT106" s="6"/>
      <c r="AU106" s="6"/>
      <c r="AV106" s="6"/>
      <c r="AW106" s="6"/>
      <c r="AX106" s="6"/>
    </row>
    <row r="107" spans="1:45" s="6" customFormat="1" ht="38.25" customHeight="1" thickBot="1">
      <c r="A107" s="185" t="s">
        <v>171</v>
      </c>
      <c r="B107" s="547" t="s">
        <v>208</v>
      </c>
      <c r="C107" s="73"/>
      <c r="D107" s="128">
        <v>5</v>
      </c>
      <c r="E107" s="208"/>
      <c r="F107" s="216"/>
      <c r="G107" s="963">
        <v>4.5</v>
      </c>
      <c r="H107" s="339">
        <f>G107*30</f>
        <v>135</v>
      </c>
      <c r="I107" s="124">
        <v>6</v>
      </c>
      <c r="J107" s="124" t="s">
        <v>278</v>
      </c>
      <c r="K107" s="122" t="s">
        <v>279</v>
      </c>
      <c r="L107" s="73"/>
      <c r="M107" s="379">
        <f>H107-I107</f>
        <v>129</v>
      </c>
      <c r="N107" s="77"/>
      <c r="O107" s="275"/>
      <c r="P107" s="126"/>
      <c r="Q107" s="275"/>
      <c r="R107" s="130"/>
      <c r="S107" s="258"/>
      <c r="T107" s="130"/>
      <c r="U107" s="258"/>
      <c r="V107" s="679">
        <v>4</v>
      </c>
      <c r="W107" s="266">
        <v>2</v>
      </c>
      <c r="X107" s="127"/>
      <c r="Y107" s="266"/>
      <c r="Z107" s="131"/>
      <c r="AA107" s="805">
        <v>3</v>
      </c>
      <c r="AC107" s="615"/>
      <c r="AD107" s="621"/>
      <c r="AE107" s="621"/>
      <c r="AF107" s="621"/>
      <c r="AG107" s="621"/>
      <c r="AH107" s="621"/>
      <c r="AI107" s="622"/>
      <c r="AJ107" s="622"/>
      <c r="AK107" s="622"/>
      <c r="AL107" s="622"/>
      <c r="AM107" s="622"/>
      <c r="AN107" s="622"/>
      <c r="AO107" s="627"/>
      <c r="AP107" s="627"/>
      <c r="AQ107" s="627"/>
      <c r="AR107" s="627"/>
      <c r="AS107" s="622"/>
    </row>
    <row r="108" spans="1:45" s="6" customFormat="1" ht="36.75" customHeight="1" thickBot="1">
      <c r="A108" s="185" t="s">
        <v>172</v>
      </c>
      <c r="B108" s="547" t="s">
        <v>209</v>
      </c>
      <c r="C108" s="145"/>
      <c r="D108" s="122">
        <v>4</v>
      </c>
      <c r="E108" s="148"/>
      <c r="F108" s="147"/>
      <c r="G108" s="963">
        <v>4</v>
      </c>
      <c r="H108" s="339">
        <f aca="true" t="shared" si="6" ref="H108:H122">G108*30</f>
        <v>120</v>
      </c>
      <c r="I108" s="124">
        <v>8</v>
      </c>
      <c r="J108" s="124" t="s">
        <v>276</v>
      </c>
      <c r="K108" s="122" t="s">
        <v>277</v>
      </c>
      <c r="L108" s="122"/>
      <c r="M108" s="379">
        <f>H108-I108</f>
        <v>112</v>
      </c>
      <c r="N108" s="77"/>
      <c r="O108" s="275"/>
      <c r="P108" s="126"/>
      <c r="Q108" s="258"/>
      <c r="R108" s="126"/>
      <c r="S108" s="258"/>
      <c r="T108" s="127">
        <v>8</v>
      </c>
      <c r="U108" s="266">
        <v>0</v>
      </c>
      <c r="V108" s="130"/>
      <c r="W108" s="258"/>
      <c r="X108" s="126"/>
      <c r="Y108" s="654"/>
      <c r="Z108" s="131"/>
      <c r="AA108" s="805">
        <v>2</v>
      </c>
      <c r="AC108" s="615"/>
      <c r="AD108" s="621"/>
      <c r="AE108" s="621"/>
      <c r="AF108" s="621"/>
      <c r="AG108" s="622"/>
      <c r="AH108" s="622"/>
      <c r="AI108" s="621"/>
      <c r="AJ108" s="622"/>
      <c r="AK108" s="622"/>
      <c r="AL108" s="622"/>
      <c r="AM108" s="548"/>
      <c r="AN108" s="548"/>
      <c r="AO108" s="622"/>
      <c r="AP108" s="622"/>
      <c r="AQ108" s="621"/>
      <c r="AR108" s="621"/>
      <c r="AS108" s="622"/>
    </row>
    <row r="109" spans="1:45" s="6" customFormat="1" ht="34.5" customHeight="1" thickBot="1">
      <c r="A109" s="185" t="s">
        <v>173</v>
      </c>
      <c r="B109" s="94" t="s">
        <v>265</v>
      </c>
      <c r="C109" s="128">
        <v>6</v>
      </c>
      <c r="D109" s="77"/>
      <c r="E109" s="148"/>
      <c r="F109" s="147"/>
      <c r="G109" s="862">
        <v>3</v>
      </c>
      <c r="H109" s="339">
        <f t="shared" si="6"/>
        <v>90</v>
      </c>
      <c r="I109" s="124">
        <v>12</v>
      </c>
      <c r="J109" s="124" t="s">
        <v>276</v>
      </c>
      <c r="K109" s="145" t="s">
        <v>280</v>
      </c>
      <c r="L109" s="122"/>
      <c r="M109" s="379">
        <f>H109-I109</f>
        <v>78</v>
      </c>
      <c r="N109" s="77"/>
      <c r="O109" s="275"/>
      <c r="P109" s="126"/>
      <c r="Q109" s="275"/>
      <c r="R109" s="130"/>
      <c r="S109" s="275"/>
      <c r="T109" s="126"/>
      <c r="U109" s="275"/>
      <c r="V109" s="126"/>
      <c r="W109" s="275"/>
      <c r="X109" s="127">
        <v>8</v>
      </c>
      <c r="Y109" s="608">
        <v>4</v>
      </c>
      <c r="Z109" s="131"/>
      <c r="AA109" s="805">
        <v>3</v>
      </c>
      <c r="AC109" s="615"/>
      <c r="AD109" s="621"/>
      <c r="AE109" s="621"/>
      <c r="AF109" s="621"/>
      <c r="AG109" s="621"/>
      <c r="AH109" s="621"/>
      <c r="AI109" s="622"/>
      <c r="AJ109" s="622"/>
      <c r="AK109" s="621"/>
      <c r="AL109" s="621"/>
      <c r="AM109" s="621"/>
      <c r="AN109" s="621"/>
      <c r="AO109" s="621"/>
      <c r="AP109" s="621"/>
      <c r="AQ109" s="627"/>
      <c r="AR109" s="627"/>
      <c r="AS109" s="622"/>
    </row>
    <row r="110" spans="1:45" s="6" customFormat="1" ht="32.25" customHeight="1">
      <c r="A110" s="66" t="s">
        <v>175</v>
      </c>
      <c r="B110" s="219" t="s">
        <v>45</v>
      </c>
      <c r="C110" s="87"/>
      <c r="D110" s="87"/>
      <c r="E110" s="108"/>
      <c r="F110" s="331"/>
      <c r="G110" s="931">
        <v>7</v>
      </c>
      <c r="H110" s="64">
        <f t="shared" si="6"/>
        <v>210</v>
      </c>
      <c r="I110" s="110"/>
      <c r="J110" s="110"/>
      <c r="K110" s="106"/>
      <c r="L110" s="106"/>
      <c r="M110" s="382"/>
      <c r="N110" s="87"/>
      <c r="O110" s="273"/>
      <c r="P110" s="111"/>
      <c r="Q110" s="273"/>
      <c r="R110" s="113"/>
      <c r="S110" s="259"/>
      <c r="T110" s="113"/>
      <c r="U110" s="259"/>
      <c r="V110" s="111"/>
      <c r="W110" s="273"/>
      <c r="X110" s="111"/>
      <c r="Y110" s="273"/>
      <c r="Z110" s="113"/>
      <c r="AA110" s="805"/>
      <c r="AC110" s="615"/>
      <c r="AD110" s="621"/>
      <c r="AE110" s="621"/>
      <c r="AF110" s="621"/>
      <c r="AG110" s="621"/>
      <c r="AH110" s="621"/>
      <c r="AI110" s="622"/>
      <c r="AJ110" s="622"/>
      <c r="AK110" s="622"/>
      <c r="AL110" s="622"/>
      <c r="AM110" s="622"/>
      <c r="AN110" s="622"/>
      <c r="AO110" s="621"/>
      <c r="AP110" s="621"/>
      <c r="AQ110" s="621"/>
      <c r="AR110" s="621"/>
      <c r="AS110" s="622"/>
    </row>
    <row r="111" spans="1:45" s="6" customFormat="1" ht="19.5" customHeight="1" thickBot="1">
      <c r="A111" s="341"/>
      <c r="B111" s="68"/>
      <c r="C111" s="142"/>
      <c r="D111" s="142"/>
      <c r="E111" s="140"/>
      <c r="F111" s="330"/>
      <c r="G111" s="981"/>
      <c r="H111" s="340">
        <f>G111*30</f>
        <v>0</v>
      </c>
      <c r="I111" s="134"/>
      <c r="J111" s="141"/>
      <c r="K111" s="139"/>
      <c r="L111" s="139"/>
      <c r="M111" s="385"/>
      <c r="N111" s="142"/>
      <c r="O111" s="274"/>
      <c r="P111" s="143"/>
      <c r="Q111" s="274"/>
      <c r="R111" s="144"/>
      <c r="S111" s="260"/>
      <c r="T111" s="144"/>
      <c r="U111" s="260"/>
      <c r="V111" s="143"/>
      <c r="W111" s="274"/>
      <c r="X111" s="143"/>
      <c r="Y111" s="274"/>
      <c r="Z111" s="144"/>
      <c r="AA111" s="805"/>
      <c r="AC111" s="615"/>
      <c r="AD111" s="621"/>
      <c r="AE111" s="621"/>
      <c r="AF111" s="621"/>
      <c r="AG111" s="621"/>
      <c r="AH111" s="621"/>
      <c r="AI111" s="622"/>
      <c r="AJ111" s="622"/>
      <c r="AK111" s="622"/>
      <c r="AL111" s="622"/>
      <c r="AM111" s="622"/>
      <c r="AN111" s="622"/>
      <c r="AO111" s="621"/>
      <c r="AP111" s="621"/>
      <c r="AQ111" s="621"/>
      <c r="AR111" s="621"/>
      <c r="AS111" s="622"/>
    </row>
    <row r="112" spans="1:45" s="6" customFormat="1" ht="24.75" customHeight="1" thickBot="1">
      <c r="A112" s="185" t="s">
        <v>176</v>
      </c>
      <c r="B112" s="94"/>
      <c r="C112" s="128"/>
      <c r="D112" s="77"/>
      <c r="E112" s="148"/>
      <c r="F112" s="147"/>
      <c r="G112" s="963"/>
      <c r="H112" s="339">
        <f t="shared" si="6"/>
        <v>0</v>
      </c>
      <c r="I112" s="124">
        <v>8</v>
      </c>
      <c r="J112" s="124" t="s">
        <v>276</v>
      </c>
      <c r="K112" s="122" t="s">
        <v>277</v>
      </c>
      <c r="L112" s="122"/>
      <c r="M112" s="379">
        <f>H112-I112</f>
        <v>-8</v>
      </c>
      <c r="N112" s="77"/>
      <c r="O112" s="275"/>
      <c r="P112" s="126"/>
      <c r="Q112" s="258"/>
      <c r="R112" s="126"/>
      <c r="S112" s="258"/>
      <c r="T112" s="130"/>
      <c r="U112" s="258"/>
      <c r="V112" s="127">
        <v>8</v>
      </c>
      <c r="W112" s="266"/>
      <c r="X112" s="130"/>
      <c r="Y112" s="650"/>
      <c r="Z112" s="131"/>
      <c r="AA112" s="805">
        <v>3</v>
      </c>
      <c r="AC112" s="615"/>
      <c r="AD112" s="621"/>
      <c r="AE112" s="621"/>
      <c r="AF112" s="621"/>
      <c r="AG112" s="622"/>
      <c r="AH112" s="622"/>
      <c r="AI112" s="621"/>
      <c r="AJ112" s="622"/>
      <c r="AK112" s="622"/>
      <c r="AL112" s="622"/>
      <c r="AM112" s="622"/>
      <c r="AN112" s="622"/>
      <c r="AO112" s="627"/>
      <c r="AP112" s="627"/>
      <c r="AQ112" s="622"/>
      <c r="AR112" s="622"/>
      <c r="AS112" s="622"/>
    </row>
    <row r="113" spans="1:45" s="6" customFormat="1" ht="36.75" customHeight="1">
      <c r="A113" s="66" t="s">
        <v>177</v>
      </c>
      <c r="B113" s="217" t="s">
        <v>87</v>
      </c>
      <c r="C113" s="214"/>
      <c r="D113" s="214"/>
      <c r="E113" s="214"/>
      <c r="F113" s="213"/>
      <c r="G113" s="931">
        <v>5</v>
      </c>
      <c r="H113" s="64">
        <f t="shared" si="6"/>
        <v>150</v>
      </c>
      <c r="I113" s="213"/>
      <c r="J113" s="213"/>
      <c r="K113" s="213"/>
      <c r="L113" s="213"/>
      <c r="M113" s="394"/>
      <c r="N113" s="87"/>
      <c r="O113" s="273"/>
      <c r="P113" s="111"/>
      <c r="Q113" s="273"/>
      <c r="R113" s="113"/>
      <c r="S113" s="273"/>
      <c r="T113" s="111"/>
      <c r="U113" s="273"/>
      <c r="V113" s="111"/>
      <c r="W113" s="273"/>
      <c r="X113" s="111"/>
      <c r="Y113" s="273"/>
      <c r="Z113" s="113"/>
      <c r="AA113" s="805"/>
      <c r="AC113" s="615"/>
      <c r="AD113" s="621"/>
      <c r="AE113" s="621"/>
      <c r="AF113" s="621"/>
      <c r="AG113" s="621"/>
      <c r="AH113" s="621"/>
      <c r="AI113" s="622"/>
      <c r="AJ113" s="622"/>
      <c r="AK113" s="621"/>
      <c r="AL113" s="621"/>
      <c r="AM113" s="621"/>
      <c r="AN113" s="621"/>
      <c r="AO113" s="621"/>
      <c r="AP113" s="621"/>
      <c r="AQ113" s="621"/>
      <c r="AR113" s="621"/>
      <c r="AS113" s="622"/>
    </row>
    <row r="114" spans="1:45" s="6" customFormat="1" ht="24.75" customHeight="1" thickBot="1">
      <c r="A114" s="341"/>
      <c r="B114" s="68"/>
      <c r="C114" s="220"/>
      <c r="D114" s="220"/>
      <c r="E114" s="221"/>
      <c r="F114" s="220"/>
      <c r="G114" s="989"/>
      <c r="H114" s="340">
        <f t="shared" si="6"/>
        <v>0</v>
      </c>
      <c r="I114" s="222"/>
      <c r="J114" s="220"/>
      <c r="K114" s="220"/>
      <c r="L114" s="220"/>
      <c r="M114" s="396"/>
      <c r="N114" s="142"/>
      <c r="O114" s="274"/>
      <c r="P114" s="143"/>
      <c r="Q114" s="274"/>
      <c r="R114" s="144"/>
      <c r="S114" s="274"/>
      <c r="T114" s="143"/>
      <c r="U114" s="274"/>
      <c r="V114" s="143"/>
      <c r="W114" s="274"/>
      <c r="X114" s="143"/>
      <c r="Y114" s="274"/>
      <c r="Z114" s="144"/>
      <c r="AA114" s="805"/>
      <c r="AC114" s="615"/>
      <c r="AD114" s="621"/>
      <c r="AE114" s="621"/>
      <c r="AF114" s="621"/>
      <c r="AG114" s="621"/>
      <c r="AH114" s="621"/>
      <c r="AI114" s="622"/>
      <c r="AJ114" s="622"/>
      <c r="AK114" s="621"/>
      <c r="AL114" s="621"/>
      <c r="AM114" s="621"/>
      <c r="AN114" s="621"/>
      <c r="AO114" s="621"/>
      <c r="AP114" s="621"/>
      <c r="AQ114" s="621"/>
      <c r="AR114" s="621"/>
      <c r="AS114" s="622"/>
    </row>
    <row r="115" spans="1:45" s="6" customFormat="1" ht="26.25" customHeight="1" thickBot="1">
      <c r="A115" s="185" t="s">
        <v>178</v>
      </c>
      <c r="B115" s="94"/>
      <c r="C115" s="223"/>
      <c r="D115" s="223"/>
      <c r="E115" s="223"/>
      <c r="F115" s="188"/>
      <c r="G115" s="963"/>
      <c r="H115" s="339">
        <f>G115*30</f>
        <v>0</v>
      </c>
      <c r="I115" s="124">
        <v>6</v>
      </c>
      <c r="J115" s="124" t="s">
        <v>278</v>
      </c>
      <c r="K115" s="122" t="s">
        <v>279</v>
      </c>
      <c r="L115" s="188"/>
      <c r="M115" s="397">
        <f>H115-I115</f>
        <v>-6</v>
      </c>
      <c r="N115" s="77"/>
      <c r="O115" s="269"/>
      <c r="P115" s="126"/>
      <c r="Q115" s="275"/>
      <c r="R115" s="130"/>
      <c r="S115" s="258"/>
      <c r="T115" s="129"/>
      <c r="U115" s="299"/>
      <c r="V115" s="130"/>
      <c r="W115" s="258"/>
      <c r="X115" s="679">
        <v>4</v>
      </c>
      <c r="Y115" s="608">
        <v>2</v>
      </c>
      <c r="Z115" s="224"/>
      <c r="AA115" s="805">
        <v>3</v>
      </c>
      <c r="AC115" s="615"/>
      <c r="AD115" s="615"/>
      <c r="AE115" s="615"/>
      <c r="AF115" s="621"/>
      <c r="AG115" s="621"/>
      <c r="AH115" s="621"/>
      <c r="AI115" s="622"/>
      <c r="AJ115" s="622"/>
      <c r="AK115" s="622"/>
      <c r="AL115" s="622"/>
      <c r="AM115" s="624"/>
      <c r="AN115" s="624"/>
      <c r="AO115" s="622"/>
      <c r="AP115" s="622"/>
      <c r="AQ115" s="627"/>
      <c r="AR115" s="627"/>
      <c r="AS115" s="623"/>
    </row>
    <row r="116" spans="1:50" s="12" customFormat="1" ht="41.25" customHeight="1">
      <c r="A116" s="66" t="s">
        <v>179</v>
      </c>
      <c r="B116" s="105" t="s">
        <v>88</v>
      </c>
      <c r="C116" s="107"/>
      <c r="D116" s="106"/>
      <c r="E116" s="108"/>
      <c r="F116" s="331"/>
      <c r="G116" s="931">
        <v>7.5</v>
      </c>
      <c r="H116" s="64">
        <f t="shared" si="6"/>
        <v>225</v>
      </c>
      <c r="I116" s="110"/>
      <c r="J116" s="110"/>
      <c r="K116" s="106"/>
      <c r="L116" s="106"/>
      <c r="M116" s="382"/>
      <c r="N116" s="87"/>
      <c r="O116" s="259"/>
      <c r="P116" s="112"/>
      <c r="Q116" s="273"/>
      <c r="R116" s="113"/>
      <c r="S116" s="259"/>
      <c r="T116" s="113"/>
      <c r="U116" s="259"/>
      <c r="V116" s="113"/>
      <c r="W116" s="259"/>
      <c r="X116" s="113"/>
      <c r="Y116" s="259"/>
      <c r="Z116" s="113"/>
      <c r="AA116" s="806"/>
      <c r="AC116" s="615"/>
      <c r="AD116" s="622"/>
      <c r="AE116" s="622"/>
      <c r="AF116" s="624"/>
      <c r="AG116" s="621"/>
      <c r="AH116" s="621"/>
      <c r="AI116" s="622"/>
      <c r="AJ116" s="622"/>
      <c r="AK116" s="622"/>
      <c r="AL116" s="622"/>
      <c r="AM116" s="622"/>
      <c r="AN116" s="622"/>
      <c r="AO116" s="622"/>
      <c r="AP116" s="622"/>
      <c r="AQ116" s="622"/>
      <c r="AR116" s="622"/>
      <c r="AS116" s="622"/>
      <c r="AT116" s="6"/>
      <c r="AU116" s="6"/>
      <c r="AV116" s="6"/>
      <c r="AW116" s="6"/>
      <c r="AX116" s="6"/>
    </row>
    <row r="117" spans="1:50" s="12" customFormat="1" ht="21" customHeight="1" thickBot="1">
      <c r="A117" s="794"/>
      <c r="B117" s="68"/>
      <c r="C117" s="220"/>
      <c r="D117" s="220"/>
      <c r="E117" s="221"/>
      <c r="F117" s="220"/>
      <c r="G117" s="989"/>
      <c r="H117" s="340">
        <f t="shared" si="6"/>
        <v>0</v>
      </c>
      <c r="I117" s="134"/>
      <c r="J117" s="134"/>
      <c r="K117" s="135"/>
      <c r="L117" s="135"/>
      <c r="M117" s="384"/>
      <c r="N117" s="71"/>
      <c r="O117" s="264"/>
      <c r="P117" s="795"/>
      <c r="Q117" s="294"/>
      <c r="R117" s="169"/>
      <c r="S117" s="264"/>
      <c r="T117" s="169"/>
      <c r="U117" s="264"/>
      <c r="V117" s="169"/>
      <c r="W117" s="264"/>
      <c r="X117" s="169"/>
      <c r="Y117" s="652"/>
      <c r="Z117" s="796"/>
      <c r="AA117" s="806"/>
      <c r="AC117" s="615"/>
      <c r="AD117" s="622"/>
      <c r="AE117" s="622"/>
      <c r="AF117" s="624"/>
      <c r="AG117" s="621"/>
      <c r="AH117" s="621"/>
      <c r="AI117" s="622"/>
      <c r="AJ117" s="622"/>
      <c r="AK117" s="622"/>
      <c r="AL117" s="622"/>
      <c r="AM117" s="622"/>
      <c r="AN117" s="622"/>
      <c r="AO117" s="622"/>
      <c r="AP117" s="622"/>
      <c r="AQ117" s="622"/>
      <c r="AR117" s="622"/>
      <c r="AS117" s="622"/>
      <c r="AT117" s="6"/>
      <c r="AU117" s="6"/>
      <c r="AV117" s="6"/>
      <c r="AW117" s="6"/>
      <c r="AX117" s="6"/>
    </row>
    <row r="118" spans="1:45" s="6" customFormat="1" ht="29.25" customHeight="1" thickBot="1">
      <c r="A118" s="185" t="s">
        <v>180</v>
      </c>
      <c r="B118" s="94"/>
      <c r="C118" s="122"/>
      <c r="D118" s="122"/>
      <c r="E118" s="148"/>
      <c r="F118" s="147"/>
      <c r="G118" s="963"/>
      <c r="H118" s="339">
        <f t="shared" si="6"/>
        <v>0</v>
      </c>
      <c r="I118" s="124">
        <v>8</v>
      </c>
      <c r="J118" s="124" t="s">
        <v>276</v>
      </c>
      <c r="K118" s="122" t="s">
        <v>277</v>
      </c>
      <c r="L118" s="122"/>
      <c r="M118" s="379">
        <f>H118-I118</f>
        <v>-8</v>
      </c>
      <c r="N118" s="77"/>
      <c r="O118" s="275"/>
      <c r="P118" s="126"/>
      <c r="Q118" s="275"/>
      <c r="R118" s="679">
        <v>8</v>
      </c>
      <c r="S118" s="275" t="s">
        <v>234</v>
      </c>
      <c r="T118" s="130"/>
      <c r="U118" s="258"/>
      <c r="V118" s="164"/>
      <c r="W118" s="263"/>
      <c r="X118" s="164"/>
      <c r="Y118" s="651"/>
      <c r="Z118" s="165"/>
      <c r="AA118" s="805">
        <v>2</v>
      </c>
      <c r="AC118" s="615"/>
      <c r="AD118" s="621"/>
      <c r="AE118" s="621"/>
      <c r="AF118" s="621"/>
      <c r="AG118" s="621"/>
      <c r="AH118" s="621"/>
      <c r="AI118" s="548"/>
      <c r="AJ118" s="621"/>
      <c r="AK118" s="622"/>
      <c r="AL118" s="622"/>
      <c r="AM118" s="622"/>
      <c r="AN118" s="622"/>
      <c r="AO118" s="625"/>
      <c r="AP118" s="625"/>
      <c r="AQ118" s="625"/>
      <c r="AR118" s="625"/>
      <c r="AS118" s="625"/>
    </row>
    <row r="119" spans="1:50" s="33" customFormat="1" ht="45" customHeight="1" thickBot="1">
      <c r="A119" s="344" t="s">
        <v>181</v>
      </c>
      <c r="B119" s="405"/>
      <c r="C119" s="412"/>
      <c r="D119" s="412"/>
      <c r="E119" s="407"/>
      <c r="F119" s="408"/>
      <c r="G119" s="990"/>
      <c r="H119" s="425">
        <f t="shared" si="6"/>
        <v>0</v>
      </c>
      <c r="I119" s="411">
        <f>SUM(J119:L119)</f>
        <v>8</v>
      </c>
      <c r="J119" s="411"/>
      <c r="K119" s="411"/>
      <c r="L119" s="411">
        <v>8</v>
      </c>
      <c r="M119" s="376">
        <f>H119-I119</f>
        <v>-8</v>
      </c>
      <c r="N119" s="406"/>
      <c r="O119" s="419"/>
      <c r="P119" s="419"/>
      <c r="Q119" s="419"/>
      <c r="R119" s="420"/>
      <c r="S119" s="420"/>
      <c r="T119" s="414">
        <v>4</v>
      </c>
      <c r="U119" s="414">
        <v>4</v>
      </c>
      <c r="V119" s="420"/>
      <c r="W119" s="420"/>
      <c r="X119" s="420"/>
      <c r="Y119" s="650"/>
      <c r="Z119" s="421"/>
      <c r="AA119" s="810">
        <v>2</v>
      </c>
      <c r="AB119" s="6"/>
      <c r="AC119" s="615"/>
      <c r="AD119" s="621"/>
      <c r="AE119" s="621"/>
      <c r="AF119" s="621"/>
      <c r="AG119" s="621"/>
      <c r="AH119" s="621"/>
      <c r="AI119" s="622"/>
      <c r="AJ119" s="622"/>
      <c r="AK119" s="622"/>
      <c r="AL119" s="622"/>
      <c r="AM119" s="548"/>
      <c r="AN119" s="548"/>
      <c r="AO119" s="622"/>
      <c r="AP119" s="622"/>
      <c r="AQ119" s="622"/>
      <c r="AR119" s="622"/>
      <c r="AS119" s="622"/>
      <c r="AT119" s="6"/>
      <c r="AU119" s="6"/>
      <c r="AV119" s="6"/>
      <c r="AW119" s="6"/>
      <c r="AX119" s="6"/>
    </row>
    <row r="120" spans="1:50" s="33" customFormat="1" ht="34.5" customHeight="1" thickBot="1">
      <c r="A120" s="66" t="s">
        <v>182</v>
      </c>
      <c r="B120" s="219" t="s">
        <v>211</v>
      </c>
      <c r="C120" s="87"/>
      <c r="D120" s="87"/>
      <c r="E120" s="108"/>
      <c r="F120" s="331"/>
      <c r="G120" s="861">
        <v>3.5</v>
      </c>
      <c r="H120" s="64">
        <f t="shared" si="6"/>
        <v>105</v>
      </c>
      <c r="I120" s="549"/>
      <c r="J120" s="549"/>
      <c r="K120" s="549"/>
      <c r="L120" s="549"/>
      <c r="M120" s="382"/>
      <c r="N120" s="550"/>
      <c r="O120" s="551"/>
      <c r="P120" s="551"/>
      <c r="Q120" s="275"/>
      <c r="R120" s="552"/>
      <c r="S120" s="552"/>
      <c r="T120" s="553"/>
      <c r="U120" s="261"/>
      <c r="V120" s="552"/>
      <c r="W120" s="552"/>
      <c r="X120" s="552"/>
      <c r="Y120" s="650"/>
      <c r="Z120" s="554"/>
      <c r="AA120" s="808"/>
      <c r="AB120" s="6"/>
      <c r="AC120" s="615"/>
      <c r="AD120" s="621"/>
      <c r="AE120" s="621"/>
      <c r="AF120" s="621"/>
      <c r="AG120" s="621"/>
      <c r="AH120" s="621"/>
      <c r="AI120" s="622"/>
      <c r="AJ120" s="622"/>
      <c r="AK120" s="622"/>
      <c r="AL120" s="622"/>
      <c r="AM120" s="548"/>
      <c r="AN120" s="548"/>
      <c r="AO120" s="622"/>
      <c r="AP120" s="622"/>
      <c r="AQ120" s="622"/>
      <c r="AR120" s="622"/>
      <c r="AS120" s="622"/>
      <c r="AT120" s="6"/>
      <c r="AU120" s="6"/>
      <c r="AV120" s="6"/>
      <c r="AW120" s="6"/>
      <c r="AX120" s="6"/>
    </row>
    <row r="121" spans="1:50" s="33" customFormat="1" ht="22.5" customHeight="1" thickBot="1">
      <c r="A121" s="341"/>
      <c r="B121" s="68"/>
      <c r="C121" s="142"/>
      <c r="D121" s="142"/>
      <c r="E121" s="140"/>
      <c r="F121" s="330"/>
      <c r="G121" s="910"/>
      <c r="H121" s="340">
        <f t="shared" si="6"/>
        <v>0</v>
      </c>
      <c r="I121" s="549"/>
      <c r="J121" s="549"/>
      <c r="K121" s="549"/>
      <c r="L121" s="549"/>
      <c r="M121" s="382"/>
      <c r="N121" s="550"/>
      <c r="O121" s="551"/>
      <c r="P121" s="551"/>
      <c r="Q121" s="275"/>
      <c r="R121" s="552"/>
      <c r="S121" s="552"/>
      <c r="T121" s="553"/>
      <c r="U121" s="261"/>
      <c r="V121" s="552"/>
      <c r="W121" s="552"/>
      <c r="X121" s="552"/>
      <c r="Y121" s="650"/>
      <c r="Z121" s="554"/>
      <c r="AA121" s="808"/>
      <c r="AB121" s="6"/>
      <c r="AC121" s="615"/>
      <c r="AD121" s="621"/>
      <c r="AE121" s="621"/>
      <c r="AF121" s="621"/>
      <c r="AG121" s="621"/>
      <c r="AH121" s="621"/>
      <c r="AI121" s="622"/>
      <c r="AJ121" s="622"/>
      <c r="AK121" s="622"/>
      <c r="AL121" s="622"/>
      <c r="AM121" s="548"/>
      <c r="AN121" s="548"/>
      <c r="AO121" s="622"/>
      <c r="AP121" s="622"/>
      <c r="AQ121" s="622"/>
      <c r="AR121" s="622"/>
      <c r="AS121" s="622"/>
      <c r="AT121" s="6"/>
      <c r="AU121" s="6"/>
      <c r="AV121" s="6"/>
      <c r="AW121" s="6"/>
      <c r="AX121" s="6"/>
    </row>
    <row r="122" spans="1:45" s="6" customFormat="1" ht="33.75" customHeight="1">
      <c r="A122" s="1010" t="s">
        <v>210</v>
      </c>
      <c r="B122" s="1011"/>
      <c r="C122" s="172"/>
      <c r="D122" s="969"/>
      <c r="E122" s="1012"/>
      <c r="F122" s="1013"/>
      <c r="G122" s="1014">
        <f>SUM(G68:G121)</f>
        <v>106</v>
      </c>
      <c r="H122" s="229">
        <f t="shared" si="6"/>
        <v>3180</v>
      </c>
      <c r="I122" s="158">
        <v>12</v>
      </c>
      <c r="J122" s="1015" t="s">
        <v>281</v>
      </c>
      <c r="K122" s="1015" t="s">
        <v>282</v>
      </c>
      <c r="L122" s="173"/>
      <c r="M122" s="388">
        <f>H122-I122</f>
        <v>3168</v>
      </c>
      <c r="N122" s="172"/>
      <c r="O122" s="1016"/>
      <c r="P122" s="174"/>
      <c r="Q122" s="276"/>
      <c r="R122" s="175"/>
      <c r="S122" s="265"/>
      <c r="T122" s="175"/>
      <c r="U122" s="265"/>
      <c r="V122" s="175"/>
      <c r="W122" s="265"/>
      <c r="X122" s="176">
        <v>8</v>
      </c>
      <c r="Y122" s="1017">
        <v>4</v>
      </c>
      <c r="Z122" s="1018"/>
      <c r="AA122" s="805">
        <v>3</v>
      </c>
      <c r="AC122" s="615"/>
      <c r="AD122" s="639"/>
      <c r="AE122" s="639"/>
      <c r="AF122" s="621"/>
      <c r="AG122" s="621"/>
      <c r="AH122" s="621"/>
      <c r="AI122" s="622"/>
      <c r="AJ122" s="622"/>
      <c r="AK122" s="622"/>
      <c r="AL122" s="622"/>
      <c r="AM122" s="622"/>
      <c r="AN122" s="622"/>
      <c r="AO122" s="622"/>
      <c r="AP122" s="622"/>
      <c r="AQ122" s="627"/>
      <c r="AR122" s="627"/>
      <c r="AS122" s="623"/>
    </row>
    <row r="123" spans="1:45" s="6" customFormat="1" ht="33.75" customHeight="1">
      <c r="A123" s="66"/>
      <c r="B123" s="1019"/>
      <c r="C123" s="66"/>
      <c r="D123" s="978"/>
      <c r="E123" s="218"/>
      <c r="F123" s="218"/>
      <c r="G123" s="1020"/>
      <c r="H123" s="104"/>
      <c r="I123" s="784"/>
      <c r="J123" s="685"/>
      <c r="K123" s="685"/>
      <c r="L123" s="785"/>
      <c r="M123" s="387"/>
      <c r="N123" s="66"/>
      <c r="O123" s="1021"/>
      <c r="P123" s="327"/>
      <c r="Q123" s="328"/>
      <c r="R123" s="156"/>
      <c r="S123" s="262"/>
      <c r="T123" s="156"/>
      <c r="U123" s="262"/>
      <c r="V123" s="1029"/>
      <c r="W123" s="1030"/>
      <c r="X123" s="1031"/>
      <c r="Y123" s="1032"/>
      <c r="Z123" s="1033"/>
      <c r="AA123" s="805"/>
      <c r="AC123" s="615"/>
      <c r="AD123" s="639"/>
      <c r="AE123" s="639"/>
      <c r="AF123" s="621"/>
      <c r="AG123" s="621"/>
      <c r="AH123" s="621"/>
      <c r="AI123" s="622"/>
      <c r="AJ123" s="622"/>
      <c r="AK123" s="622"/>
      <c r="AL123" s="622"/>
      <c r="AM123" s="622"/>
      <c r="AN123" s="622"/>
      <c r="AO123" s="622"/>
      <c r="AP123" s="622"/>
      <c r="AQ123" s="627"/>
      <c r="AR123" s="627"/>
      <c r="AS123" s="623"/>
    </row>
    <row r="124" spans="1:45" s="6" customFormat="1" ht="22.5" customHeight="1">
      <c r="A124" s="2239" t="s">
        <v>323</v>
      </c>
      <c r="B124" s="2240"/>
      <c r="C124" s="2240"/>
      <c r="D124" s="2240"/>
      <c r="E124" s="2240"/>
      <c r="F124" s="2240"/>
      <c r="G124" s="2240"/>
      <c r="H124" s="2240"/>
      <c r="I124" s="2240"/>
      <c r="J124" s="2240"/>
      <c r="K124" s="2240"/>
      <c r="L124" s="2240"/>
      <c r="M124" s="2240"/>
      <c r="N124" s="2240"/>
      <c r="O124" s="2240"/>
      <c r="P124" s="2240"/>
      <c r="Q124" s="2240"/>
      <c r="R124" s="2240"/>
      <c r="S124" s="2240"/>
      <c r="T124" s="2240"/>
      <c r="U124" s="2240"/>
      <c r="V124" s="2240"/>
      <c r="W124" s="2240"/>
      <c r="X124" s="2240"/>
      <c r="Y124" s="2240"/>
      <c r="Z124" s="2241"/>
      <c r="AA124" s="805"/>
      <c r="AC124" s="615"/>
      <c r="AD124" s="639"/>
      <c r="AE124" s="639"/>
      <c r="AF124" s="621"/>
      <c r="AG124" s="621"/>
      <c r="AH124" s="621"/>
      <c r="AI124" s="622"/>
      <c r="AJ124" s="622"/>
      <c r="AK124" s="622"/>
      <c r="AL124" s="622"/>
      <c r="AM124" s="622"/>
      <c r="AN124" s="622"/>
      <c r="AO124" s="622"/>
      <c r="AP124" s="622"/>
      <c r="AQ124" s="627"/>
      <c r="AR124" s="627"/>
      <c r="AS124" s="623"/>
    </row>
    <row r="125" spans="1:45" s="6" customFormat="1" ht="37.5" customHeight="1">
      <c r="A125" s="66" t="s">
        <v>324</v>
      </c>
      <c r="B125" s="1025" t="s">
        <v>73</v>
      </c>
      <c r="C125" s="66"/>
      <c r="D125" s="978"/>
      <c r="E125" s="218"/>
      <c r="F125" s="218"/>
      <c r="G125" s="1020">
        <v>4</v>
      </c>
      <c r="H125" s="104">
        <f>30*G125</f>
        <v>120</v>
      </c>
      <c r="I125" s="784"/>
      <c r="J125" s="685"/>
      <c r="K125" s="685"/>
      <c r="L125" s="785"/>
      <c r="M125" s="387"/>
      <c r="N125" s="66"/>
      <c r="O125" s="1021"/>
      <c r="P125" s="327"/>
      <c r="Q125" s="328"/>
      <c r="R125" s="156"/>
      <c r="S125" s="262"/>
      <c r="T125" s="156"/>
      <c r="U125" s="262"/>
      <c r="V125" s="156"/>
      <c r="W125" s="262"/>
      <c r="X125" s="1022"/>
      <c r="Y125" s="1023"/>
      <c r="Z125" s="1024"/>
      <c r="AA125" s="805"/>
      <c r="AC125" s="615"/>
      <c r="AD125" s="639"/>
      <c r="AE125" s="639"/>
      <c r="AF125" s="621"/>
      <c r="AG125" s="621"/>
      <c r="AH125" s="621"/>
      <c r="AI125" s="622"/>
      <c r="AJ125" s="622"/>
      <c r="AK125" s="622"/>
      <c r="AL125" s="622"/>
      <c r="AM125" s="622"/>
      <c r="AN125" s="622"/>
      <c r="AO125" s="622"/>
      <c r="AP125" s="622"/>
      <c r="AQ125" s="627"/>
      <c r="AR125" s="627"/>
      <c r="AS125" s="623"/>
    </row>
    <row r="126" spans="1:45" s="6" customFormat="1" ht="37.5" customHeight="1">
      <c r="A126" s="66" t="s">
        <v>325</v>
      </c>
      <c r="B126" s="1025" t="s">
        <v>74</v>
      </c>
      <c r="C126" s="66"/>
      <c r="D126" s="978"/>
      <c r="E126" s="218"/>
      <c r="F126" s="218"/>
      <c r="G126" s="1020">
        <v>8</v>
      </c>
      <c r="H126" s="104">
        <f>30*G126</f>
        <v>240</v>
      </c>
      <c r="I126" s="784"/>
      <c r="J126" s="685"/>
      <c r="K126" s="685"/>
      <c r="L126" s="785"/>
      <c r="M126" s="387"/>
      <c r="N126" s="66"/>
      <c r="O126" s="1021"/>
      <c r="P126" s="327"/>
      <c r="Q126" s="328"/>
      <c r="R126" s="156"/>
      <c r="S126" s="262"/>
      <c r="T126" s="156"/>
      <c r="U126" s="262"/>
      <c r="V126" s="156"/>
      <c r="W126" s="262"/>
      <c r="X126" s="1022"/>
      <c r="Y126" s="1023"/>
      <c r="Z126" s="1024"/>
      <c r="AA126" s="805"/>
      <c r="AC126" s="615"/>
      <c r="AD126" s="639"/>
      <c r="AE126" s="639"/>
      <c r="AF126" s="621"/>
      <c r="AG126" s="621"/>
      <c r="AH126" s="621"/>
      <c r="AI126" s="622"/>
      <c r="AJ126" s="622"/>
      <c r="AK126" s="622"/>
      <c r="AL126" s="622"/>
      <c r="AM126" s="622"/>
      <c r="AN126" s="622"/>
      <c r="AO126" s="622"/>
      <c r="AP126" s="622"/>
      <c r="AQ126" s="627"/>
      <c r="AR126" s="627"/>
      <c r="AS126" s="623"/>
    </row>
    <row r="127" spans="1:45" s="6" customFormat="1" ht="18" customHeight="1">
      <c r="A127" s="2239" t="s">
        <v>326</v>
      </c>
      <c r="B127" s="2241"/>
      <c r="C127" s="66"/>
      <c r="D127" s="978"/>
      <c r="E127" s="218"/>
      <c r="F127" s="218"/>
      <c r="G127" s="1020">
        <f>SUM(G125:G126)</f>
        <v>12</v>
      </c>
      <c r="H127" s="1020">
        <f>SUM(H125:H126)</f>
        <v>360</v>
      </c>
      <c r="I127" s="784"/>
      <c r="J127" s="685"/>
      <c r="K127" s="685"/>
      <c r="L127" s="785"/>
      <c r="M127" s="387"/>
      <c r="N127" s="66"/>
      <c r="O127" s="1021"/>
      <c r="P127" s="327"/>
      <c r="Q127" s="328"/>
      <c r="R127" s="156"/>
      <c r="S127" s="262"/>
      <c r="T127" s="156"/>
      <c r="U127" s="262"/>
      <c r="V127" s="156"/>
      <c r="W127" s="262"/>
      <c r="X127" s="1022"/>
      <c r="Y127" s="1023"/>
      <c r="Z127" s="1024"/>
      <c r="AA127" s="805"/>
      <c r="AC127" s="615"/>
      <c r="AD127" s="639"/>
      <c r="AE127" s="639"/>
      <c r="AF127" s="621"/>
      <c r="AG127" s="621"/>
      <c r="AH127" s="621"/>
      <c r="AI127" s="622"/>
      <c r="AJ127" s="622"/>
      <c r="AK127" s="622"/>
      <c r="AL127" s="622"/>
      <c r="AM127" s="622"/>
      <c r="AN127" s="622"/>
      <c r="AO127" s="622"/>
      <c r="AP127" s="622"/>
      <c r="AQ127" s="627"/>
      <c r="AR127" s="627"/>
      <c r="AS127" s="623"/>
    </row>
    <row r="128" spans="1:51" s="31" customFormat="1" ht="23.25" customHeight="1" thickBot="1">
      <c r="A128" s="2242" t="s">
        <v>322</v>
      </c>
      <c r="B128" s="2243"/>
      <c r="C128" s="2243"/>
      <c r="D128" s="2243"/>
      <c r="E128" s="2243"/>
      <c r="F128" s="2243"/>
      <c r="G128" s="2243"/>
      <c r="H128" s="2243"/>
      <c r="I128" s="2243"/>
      <c r="J128" s="2243"/>
      <c r="K128" s="2243"/>
      <c r="L128" s="2243"/>
      <c r="M128" s="2243"/>
      <c r="N128" s="2243"/>
      <c r="O128" s="2243"/>
      <c r="P128" s="2243"/>
      <c r="Q128" s="2243"/>
      <c r="R128" s="2243"/>
      <c r="S128" s="2243"/>
      <c r="T128" s="2243"/>
      <c r="U128" s="2243"/>
      <c r="V128" s="2243"/>
      <c r="W128" s="2243"/>
      <c r="X128" s="2243"/>
      <c r="Y128" s="2243"/>
      <c r="Z128" s="2244"/>
      <c r="AA128" s="809"/>
      <c r="AB128" s="30"/>
      <c r="AC128" s="992">
        <f>G68+G71+G74+G77+G78+G81+G84+G87+G90+G94+G97+G100</f>
        <v>64.5</v>
      </c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</row>
    <row r="129" spans="1:50" s="18" customFormat="1" ht="32.25" customHeight="1" thickBot="1">
      <c r="A129" s="557">
        <v>1</v>
      </c>
      <c r="B129" s="556" t="s">
        <v>71</v>
      </c>
      <c r="C129" s="231"/>
      <c r="D129" s="231"/>
      <c r="E129" s="232"/>
      <c r="F129" s="231"/>
      <c r="G129" s="321">
        <v>16.5</v>
      </c>
      <c r="H129" s="339">
        <f>G129*30</f>
        <v>495</v>
      </c>
      <c r="I129" s="231">
        <f>SUMPRODUCT(N129:R129,$N$4:$R$4)</f>
        <v>0</v>
      </c>
      <c r="J129" s="231"/>
      <c r="K129" s="231"/>
      <c r="L129" s="231">
        <v>0</v>
      </c>
      <c r="M129" s="398">
        <f>H129-I129</f>
        <v>495</v>
      </c>
      <c r="N129" s="77"/>
      <c r="O129" s="275"/>
      <c r="P129" s="126"/>
      <c r="Q129" s="275"/>
      <c r="R129" s="126"/>
      <c r="S129" s="275"/>
      <c r="T129" s="126"/>
      <c r="U129" s="275"/>
      <c r="V129" s="126"/>
      <c r="W129" s="275"/>
      <c r="X129" s="126"/>
      <c r="Y129" s="654"/>
      <c r="Z129" s="210"/>
      <c r="AA129" s="805">
        <v>3</v>
      </c>
      <c r="AB129" s="6"/>
      <c r="AC129" s="993">
        <f>G69+G72+G75+G79+G82+G85+G88+G91+G95+G98+G101</f>
        <v>0</v>
      </c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s="18" customFormat="1" ht="27.75" customHeight="1" thickBot="1">
      <c r="A130" s="558">
        <v>2</v>
      </c>
      <c r="B130" s="855" t="s">
        <v>72</v>
      </c>
      <c r="C130" s="231" t="s">
        <v>298</v>
      </c>
      <c r="D130" s="231"/>
      <c r="E130" s="232"/>
      <c r="F130" s="231"/>
      <c r="G130" s="961">
        <v>3</v>
      </c>
      <c r="H130" s="339">
        <f>G130*30</f>
        <v>90</v>
      </c>
      <c r="I130" s="231">
        <f>SUMPRODUCT(N130:R130,$N$4:$R$4)</f>
        <v>0</v>
      </c>
      <c r="J130" s="231"/>
      <c r="K130" s="231"/>
      <c r="L130" s="231">
        <v>0</v>
      </c>
      <c r="M130" s="398">
        <f>H130-I130</f>
        <v>90</v>
      </c>
      <c r="N130" s="77"/>
      <c r="O130" s="275"/>
      <c r="P130" s="126"/>
      <c r="Q130" s="275"/>
      <c r="R130" s="126"/>
      <c r="S130" s="275"/>
      <c r="T130" s="126"/>
      <c r="U130" s="275"/>
      <c r="V130" s="126"/>
      <c r="W130" s="275"/>
      <c r="X130" s="126"/>
      <c r="Y130" s="654"/>
      <c r="Z130" s="210"/>
      <c r="AA130" s="805">
        <v>3</v>
      </c>
      <c r="AB130" s="6"/>
      <c r="AC130" s="993">
        <f>G70+G73+G76+G77+G80+G83+G86+G89+G92+G96+G99+G102+G104</f>
        <v>5</v>
      </c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s="18" customFormat="1" ht="20.25" customHeight="1" thickBot="1">
      <c r="A131" s="846">
        <v>4</v>
      </c>
      <c r="B131" s="847" t="s">
        <v>73</v>
      </c>
      <c r="C131" s="848"/>
      <c r="D131" s="848"/>
      <c r="E131" s="849"/>
      <c r="F131" s="850"/>
      <c r="G131" s="856"/>
      <c r="H131" s="858">
        <f>G131*30</f>
        <v>0</v>
      </c>
      <c r="I131" s="110"/>
      <c r="J131" s="110"/>
      <c r="K131" s="106"/>
      <c r="L131" s="106"/>
      <c r="M131" s="399"/>
      <c r="N131" s="87"/>
      <c r="O131" s="273"/>
      <c r="P131" s="111"/>
      <c r="Q131" s="273"/>
      <c r="R131" s="111"/>
      <c r="S131" s="273"/>
      <c r="T131" s="111"/>
      <c r="U131" s="273"/>
      <c r="V131" s="111"/>
      <c r="W131" s="273"/>
      <c r="X131" s="111"/>
      <c r="Y131" s="273"/>
      <c r="Z131" s="111"/>
      <c r="AA131" s="805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27" ht="13.5" customHeight="1" thickBot="1">
      <c r="A132" s="851">
        <v>5</v>
      </c>
      <c r="B132" s="847" t="s">
        <v>74</v>
      </c>
      <c r="C132" s="852"/>
      <c r="D132" s="852"/>
      <c r="E132" s="853"/>
      <c r="F132" s="854"/>
      <c r="G132" s="857"/>
      <c r="H132" s="859">
        <f>G132*30</f>
        <v>0</v>
      </c>
      <c r="I132" s="141"/>
      <c r="J132" s="141"/>
      <c r="K132" s="139"/>
      <c r="L132" s="139"/>
      <c r="M132" s="564"/>
      <c r="N132" s="202"/>
      <c r="O132" s="272"/>
      <c r="P132" s="203"/>
      <c r="Q132" s="600"/>
      <c r="R132" s="202"/>
      <c r="S132" s="272"/>
      <c r="T132" s="202"/>
      <c r="U132" s="272"/>
      <c r="V132" s="202"/>
      <c r="W132" s="272"/>
      <c r="X132" s="202"/>
      <c r="Y132" s="272"/>
      <c r="Z132" s="202"/>
      <c r="AA132" s="803"/>
    </row>
    <row r="133" spans="1:29" ht="19.5" thickBot="1">
      <c r="A133" s="2039" t="s">
        <v>99</v>
      </c>
      <c r="B133" s="2044"/>
      <c r="C133" s="565"/>
      <c r="D133" s="336"/>
      <c r="E133" s="337"/>
      <c r="F133" s="338"/>
      <c r="G133" s="312">
        <f>G68+G71+G74+G77+G78+G81+G84+G87+G90+G94+G97+G100+G103+G107+G108+G109+G110+G113+G116+G120+G127+G129+G130</f>
        <v>137.5</v>
      </c>
      <c r="H133" s="312">
        <f>H68+H71+H74+H77+H78+H81+H84+H87+H90+H94+H97+H100+H103+H107+H108+H109+H110+H113+H116+H120+H127+H129+H130</f>
        <v>4125</v>
      </c>
      <c r="I133" s="231"/>
      <c r="J133" s="231"/>
      <c r="K133" s="231"/>
      <c r="L133" s="231"/>
      <c r="M133" s="566"/>
      <c r="N133" s="562"/>
      <c r="O133" s="272"/>
      <c r="P133" s="203"/>
      <c r="Q133" s="600"/>
      <c r="R133" s="202"/>
      <c r="S133" s="272"/>
      <c r="T133" s="202"/>
      <c r="U133" s="272"/>
      <c r="V133" s="202"/>
      <c r="W133" s="272"/>
      <c r="X133" s="202"/>
      <c r="Y133" s="272"/>
      <c r="Z133" s="202"/>
      <c r="AA133" s="803"/>
      <c r="AC133" s="50">
        <f>30*G133</f>
        <v>4125</v>
      </c>
    </row>
    <row r="134" spans="1:29" ht="19.5" thickBot="1">
      <c r="A134" s="2105" t="s">
        <v>54</v>
      </c>
      <c r="B134" s="2106"/>
      <c r="C134" s="136"/>
      <c r="D134" s="136"/>
      <c r="E134" s="473"/>
      <c r="F134" s="136"/>
      <c r="G134" s="312">
        <f>G69+G72+G75+G79+G82+G85+G88+G91+G95+G98+G101+G104+G111+G114+G117+G121+G127</f>
        <v>12</v>
      </c>
      <c r="H134" s="312">
        <f>H69+H72+H75+H79+H82+H85+H88+H91+H95+H98+H101+H104+H111+H114+H117+H121+H127</f>
        <v>360</v>
      </c>
      <c r="I134" s="468"/>
      <c r="J134" s="468"/>
      <c r="K134" s="468"/>
      <c r="L134" s="468"/>
      <c r="M134" s="569"/>
      <c r="N134" s="102"/>
      <c r="O134" s="270"/>
      <c r="P134" s="200"/>
      <c r="Q134" s="601"/>
      <c r="R134" s="102"/>
      <c r="S134" s="270"/>
      <c r="T134" s="102"/>
      <c r="U134" s="270"/>
      <c r="V134" s="102"/>
      <c r="W134" s="270"/>
      <c r="X134" s="102"/>
      <c r="Y134" s="270"/>
      <c r="Z134" s="102"/>
      <c r="AA134" s="803"/>
      <c r="AC134" s="50">
        <f>30*G134</f>
        <v>360</v>
      </c>
    </row>
    <row r="135" spans="1:50" s="32" customFormat="1" ht="19.5" thickBot="1">
      <c r="A135" s="2061" t="s">
        <v>213</v>
      </c>
      <c r="B135" s="2062"/>
      <c r="C135" s="370"/>
      <c r="D135" s="370"/>
      <c r="E135" s="536"/>
      <c r="F135" s="370"/>
      <c r="G135" s="312">
        <f>G70+G73+G76+G77+G80+G83+G86+G89+G92+G96+G99+G102+G105+G106+G107+G108+G109+G112+G115+G118+G119+G122+G129+G130</f>
        <v>142</v>
      </c>
      <c r="H135" s="312">
        <f>H70+H73+H76+H77+H80+H83+H86+H89+H92+H96+H99+H102+H105+H106+H107+H108+H109+H112+H115+H118+H119+H122+H129+H130</f>
        <v>4260</v>
      </c>
      <c r="I135" s="312">
        <f>I70+I73+I76+I77+I80+I83+I86+I89+I92+I96+I99+I102+I105+I106+I107+I108+I109+I112+I115+I118+I119+I122</f>
        <v>166</v>
      </c>
      <c r="J135" s="312" t="e">
        <f>J70+J73+J76</f>
        <v>#VALUE!</v>
      </c>
      <c r="K135" s="312" t="e">
        <f>K70+K73+K76</f>
        <v>#VALUE!</v>
      </c>
      <c r="L135" s="312">
        <f>L70+L73+L76</f>
        <v>0</v>
      </c>
      <c r="M135" s="312">
        <f>M70+M73+M76</f>
        <v>-18</v>
      </c>
      <c r="N135" s="567">
        <f>SUM(N68:N122)</f>
        <v>16</v>
      </c>
      <c r="O135" s="567">
        <f aca="true" t="shared" si="7" ref="O135:Z135">SUM(O68:O122)</f>
        <v>0</v>
      </c>
      <c r="P135" s="567">
        <f t="shared" si="7"/>
        <v>16</v>
      </c>
      <c r="Q135" s="567">
        <f t="shared" si="7"/>
        <v>2</v>
      </c>
      <c r="R135" s="567">
        <f t="shared" si="7"/>
        <v>24</v>
      </c>
      <c r="S135" s="567">
        <f t="shared" si="7"/>
        <v>0</v>
      </c>
      <c r="T135" s="567">
        <f t="shared" si="7"/>
        <v>32</v>
      </c>
      <c r="U135" s="567">
        <f t="shared" si="7"/>
        <v>8</v>
      </c>
      <c r="V135" s="567">
        <f t="shared" si="7"/>
        <v>36</v>
      </c>
      <c r="W135" s="567">
        <f t="shared" si="7"/>
        <v>2</v>
      </c>
      <c r="X135" s="567">
        <f t="shared" si="7"/>
        <v>20</v>
      </c>
      <c r="Y135" s="567">
        <f t="shared" si="7"/>
        <v>10</v>
      </c>
      <c r="Z135" s="567">
        <f t="shared" si="7"/>
        <v>0</v>
      </c>
      <c r="AA135" s="811">
        <f>SUM(N135:Z135)</f>
        <v>166</v>
      </c>
      <c r="AB135" s="8"/>
      <c r="AC135" s="50">
        <f>30*G135</f>
        <v>4260</v>
      </c>
      <c r="AD135" s="50"/>
      <c r="AE135" s="50"/>
      <c r="AF135" s="50"/>
      <c r="AG135" s="50"/>
      <c r="AH135" s="50"/>
      <c r="AI135" s="50"/>
      <c r="AJ135" s="50"/>
      <c r="AK135" s="50"/>
      <c r="AL135" s="50"/>
      <c r="AM135" s="49"/>
      <c r="AN135" s="50"/>
      <c r="AO135" s="50"/>
      <c r="AP135" s="50"/>
      <c r="AQ135" s="50"/>
      <c r="AR135" s="49"/>
      <c r="AS135" s="50"/>
      <c r="AT135" s="8"/>
      <c r="AU135" s="8"/>
      <c r="AV135" s="8"/>
      <c r="AW135" s="8"/>
      <c r="AX135" s="8"/>
    </row>
    <row r="136" spans="1:50" s="32" customFormat="1" ht="19.5" thickBot="1">
      <c r="A136" s="2065"/>
      <c r="B136" s="2066"/>
      <c r="C136" s="2066"/>
      <c r="D136" s="2066"/>
      <c r="E136" s="2066"/>
      <c r="F136" s="2066"/>
      <c r="G136" s="2066"/>
      <c r="H136" s="2066"/>
      <c r="I136" s="2066"/>
      <c r="J136" s="2066"/>
      <c r="K136" s="2066"/>
      <c r="L136" s="2066"/>
      <c r="M136" s="2067"/>
      <c r="N136" s="559"/>
      <c r="O136" s="560"/>
      <c r="P136" s="559"/>
      <c r="Q136" s="560"/>
      <c r="R136" s="559"/>
      <c r="S136" s="560"/>
      <c r="T136" s="561"/>
      <c r="U136" s="560"/>
      <c r="V136" s="559"/>
      <c r="W136" s="560"/>
      <c r="X136" s="559"/>
      <c r="Y136" s="656"/>
      <c r="Z136" s="559"/>
      <c r="AA136" s="812"/>
      <c r="AB136" s="8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49"/>
      <c r="AN136" s="50"/>
      <c r="AO136" s="50"/>
      <c r="AP136" s="50"/>
      <c r="AQ136" s="50"/>
      <c r="AR136" s="49"/>
      <c r="AS136" s="50"/>
      <c r="AT136" s="8"/>
      <c r="AU136" s="8"/>
      <c r="AV136" s="8"/>
      <c r="AW136" s="8"/>
      <c r="AX136" s="8"/>
    </row>
    <row r="137" spans="1:34" ht="19.5" customHeight="1" thickBot="1">
      <c r="A137" s="2039" t="s">
        <v>75</v>
      </c>
      <c r="B137" s="2040"/>
      <c r="C137" s="335"/>
      <c r="D137" s="336"/>
      <c r="E137" s="337"/>
      <c r="F137" s="338"/>
      <c r="G137" s="312">
        <f aca="true" t="shared" si="8" ref="G137:H139">G133+G63+G20</f>
        <v>223.5</v>
      </c>
      <c r="H137" s="312">
        <f t="shared" si="8"/>
        <v>6705</v>
      </c>
      <c r="I137" s="231"/>
      <c r="J137" s="231"/>
      <c r="K137" s="231"/>
      <c r="L137" s="231"/>
      <c r="M137" s="566"/>
      <c r="N137" s="11"/>
      <c r="R137" s="11"/>
      <c r="T137" s="11"/>
      <c r="V137" s="11"/>
      <c r="X137" s="11"/>
      <c r="Z137" s="11"/>
      <c r="AA137" s="803"/>
      <c r="AB137" s="1027">
        <f>G68+G71+G74+G77+G78+G81+G84+G87+G90+G94+G97+G100+G103+G107+G108+G109+G110+G113+G116+G120</f>
        <v>106</v>
      </c>
      <c r="AF137" s="4"/>
      <c r="AG137" s="4"/>
      <c r="AH137" s="4"/>
    </row>
    <row r="138" spans="1:34" ht="19.5" customHeight="1" thickBot="1">
      <c r="A138" s="2039" t="s">
        <v>54</v>
      </c>
      <c r="B138" s="2040"/>
      <c r="C138" s="73"/>
      <c r="D138" s="73"/>
      <c r="E138" s="236"/>
      <c r="F138" s="73"/>
      <c r="G138" s="312">
        <f t="shared" si="8"/>
        <v>31.5</v>
      </c>
      <c r="H138" s="312">
        <f t="shared" si="8"/>
        <v>1035</v>
      </c>
      <c r="I138" s="179"/>
      <c r="J138" s="179"/>
      <c r="K138" s="179"/>
      <c r="L138" s="179"/>
      <c r="M138" s="610"/>
      <c r="N138" s="11"/>
      <c r="R138" s="11"/>
      <c r="T138" s="11"/>
      <c r="V138" s="11"/>
      <c r="X138" s="11"/>
      <c r="Z138" s="11"/>
      <c r="AA138" s="803"/>
      <c r="AC138" s="991">
        <f>I70+I73+I76+I77+I80+I83+I86+I89+I92+I96+I99+I102+I104+I105</f>
        <v>94</v>
      </c>
      <c r="AF138" s="4"/>
      <c r="AG138" s="4"/>
      <c r="AH138" s="4"/>
    </row>
    <row r="139" spans="1:50" s="34" customFormat="1" ht="19.5" thickBot="1">
      <c r="A139" s="2061" t="s">
        <v>55</v>
      </c>
      <c r="B139" s="2062"/>
      <c r="C139" s="370"/>
      <c r="D139" s="370"/>
      <c r="E139" s="536"/>
      <c r="F139" s="370"/>
      <c r="G139" s="312">
        <f t="shared" si="8"/>
        <v>145</v>
      </c>
      <c r="H139" s="312">
        <f t="shared" si="8"/>
        <v>4455</v>
      </c>
      <c r="I139" s="373">
        <f aca="true" t="shared" si="9" ref="I139:Z139">SUM(I135,I65,I22)</f>
        <v>288</v>
      </c>
      <c r="J139" s="373" t="e">
        <f t="shared" si="9"/>
        <v>#VALUE!</v>
      </c>
      <c r="K139" s="373" t="e">
        <f t="shared" si="9"/>
        <v>#VALUE!</v>
      </c>
      <c r="L139" s="373">
        <f t="shared" si="9"/>
        <v>4</v>
      </c>
      <c r="M139" s="373">
        <f t="shared" si="9"/>
        <v>55</v>
      </c>
      <c r="N139" s="373">
        <f t="shared" si="9"/>
        <v>46</v>
      </c>
      <c r="O139" s="373">
        <f t="shared" si="9"/>
        <v>6</v>
      </c>
      <c r="P139" s="373">
        <f t="shared" si="9"/>
        <v>60</v>
      </c>
      <c r="Q139" s="373">
        <f t="shared" si="9"/>
        <v>10</v>
      </c>
      <c r="R139" s="373">
        <f t="shared" si="9"/>
        <v>36</v>
      </c>
      <c r="S139" s="373">
        <f t="shared" si="9"/>
        <v>2</v>
      </c>
      <c r="T139" s="373">
        <f t="shared" si="9"/>
        <v>40</v>
      </c>
      <c r="U139" s="373">
        <f t="shared" si="9"/>
        <v>8</v>
      </c>
      <c r="V139" s="373">
        <f t="shared" si="9"/>
        <v>40</v>
      </c>
      <c r="W139" s="373">
        <f t="shared" si="9"/>
        <v>2</v>
      </c>
      <c r="X139" s="373">
        <f t="shared" si="9"/>
        <v>28</v>
      </c>
      <c r="Y139" s="373">
        <f t="shared" si="9"/>
        <v>10</v>
      </c>
      <c r="Z139" s="373">
        <f t="shared" si="9"/>
        <v>0</v>
      </c>
      <c r="AA139" s="801">
        <f>SUM(N139:Z139)</f>
        <v>288</v>
      </c>
      <c r="AB139" s="8"/>
      <c r="AC139" s="49">
        <f>30*G137</f>
        <v>6705</v>
      </c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8"/>
      <c r="AU139" s="8"/>
      <c r="AV139" s="8"/>
      <c r="AW139" s="8"/>
      <c r="AX139" s="8"/>
    </row>
    <row r="140" spans="1:30" ht="19.5" customHeight="1" thickBot="1">
      <c r="A140" s="2110" t="s">
        <v>76</v>
      </c>
      <c r="B140" s="2111"/>
      <c r="C140" s="2111"/>
      <c r="D140" s="2111"/>
      <c r="E140" s="2111"/>
      <c r="F140" s="2111"/>
      <c r="G140" s="2111"/>
      <c r="H140" s="2111"/>
      <c r="I140" s="2111"/>
      <c r="J140" s="2111"/>
      <c r="K140" s="2111"/>
      <c r="L140" s="2111"/>
      <c r="M140" s="2111"/>
      <c r="N140" s="2042"/>
      <c r="O140" s="2042"/>
      <c r="P140" s="2042"/>
      <c r="Q140" s="2042"/>
      <c r="R140" s="2042"/>
      <c r="S140" s="2042"/>
      <c r="T140" s="2042"/>
      <c r="U140" s="2042"/>
      <c r="V140" s="2042"/>
      <c r="W140" s="2042"/>
      <c r="X140" s="2042"/>
      <c r="Y140" s="2042"/>
      <c r="Z140" s="2042"/>
      <c r="AA140" s="809"/>
      <c r="AB140" s="30"/>
      <c r="AC140" s="49">
        <f>30*G138</f>
        <v>945</v>
      </c>
      <c r="AD140" s="30"/>
    </row>
    <row r="141" spans="1:45" s="5" customFormat="1" ht="40.5" customHeight="1" thickBot="1">
      <c r="A141" s="185" t="s">
        <v>183</v>
      </c>
      <c r="B141" s="178" t="s">
        <v>312</v>
      </c>
      <c r="C141" s="122"/>
      <c r="D141" s="122">
        <v>3</v>
      </c>
      <c r="E141" s="147"/>
      <c r="F141" s="148"/>
      <c r="G141" s="78">
        <v>3</v>
      </c>
      <c r="H141" s="339">
        <f aca="true" t="shared" si="10" ref="H141:H147">G141*30</f>
        <v>90</v>
      </c>
      <c r="I141" s="124">
        <v>8</v>
      </c>
      <c r="J141" s="124" t="s">
        <v>276</v>
      </c>
      <c r="K141" s="122" t="s">
        <v>277</v>
      </c>
      <c r="L141" s="124"/>
      <c r="M141" s="395">
        <f>H141-I141</f>
        <v>82</v>
      </c>
      <c r="N141" s="128"/>
      <c r="O141" s="593"/>
      <c r="P141" s="147"/>
      <c r="Q141" s="298"/>
      <c r="R141" s="147">
        <v>8</v>
      </c>
      <c r="S141" s="994">
        <v>0</v>
      </c>
      <c r="T141" s="995"/>
      <c r="U141" s="298"/>
      <c r="V141" s="996"/>
      <c r="W141" s="994"/>
      <c r="X141" s="996"/>
      <c r="Y141" s="997"/>
      <c r="Z141" s="998"/>
      <c r="AA141" s="802">
        <v>2</v>
      </c>
      <c r="AC141" s="49">
        <f>30*G139</f>
        <v>4350</v>
      </c>
      <c r="AD141" s="615"/>
      <c r="AE141" s="615"/>
      <c r="AF141" s="621"/>
      <c r="AG141" s="621"/>
      <c r="AH141" s="621"/>
      <c r="AI141" s="621"/>
      <c r="AJ141" s="640"/>
      <c r="AK141" s="640"/>
      <c r="AL141" s="640"/>
      <c r="AM141" s="627"/>
      <c r="AN141" s="627"/>
      <c r="AO141" s="640"/>
      <c r="AP141" s="640"/>
      <c r="AQ141" s="640"/>
      <c r="AR141" s="640"/>
      <c r="AS141" s="640"/>
    </row>
    <row r="142" spans="1:45" s="5" customFormat="1" ht="40.5" customHeight="1" thickBot="1">
      <c r="A142" s="185" t="s">
        <v>267</v>
      </c>
      <c r="B142" s="800" t="s">
        <v>313</v>
      </c>
      <c r="C142" s="122"/>
      <c r="D142" s="122">
        <v>5</v>
      </c>
      <c r="E142" s="147"/>
      <c r="F142" s="148"/>
      <c r="G142" s="78">
        <v>3</v>
      </c>
      <c r="H142" s="339">
        <f t="shared" si="10"/>
        <v>90</v>
      </c>
      <c r="I142" s="124">
        <v>8</v>
      </c>
      <c r="J142" s="124" t="s">
        <v>276</v>
      </c>
      <c r="K142" s="122" t="s">
        <v>277</v>
      </c>
      <c r="L142" s="124"/>
      <c r="M142" s="395">
        <f>H142-I142</f>
        <v>82</v>
      </c>
      <c r="N142" s="128"/>
      <c r="O142" s="593"/>
      <c r="P142" s="147"/>
      <c r="Q142" s="298"/>
      <c r="R142" s="147"/>
      <c r="S142" s="994"/>
      <c r="T142" s="995"/>
      <c r="U142" s="298"/>
      <c r="V142" s="996">
        <v>8</v>
      </c>
      <c r="W142" s="994">
        <v>0</v>
      </c>
      <c r="X142" s="996"/>
      <c r="Y142" s="997"/>
      <c r="Z142" s="998"/>
      <c r="AA142" s="802">
        <v>3</v>
      </c>
      <c r="AC142" s="615"/>
      <c r="AD142" s="615"/>
      <c r="AE142" s="615" t="s">
        <v>294</v>
      </c>
      <c r="AF142" s="621"/>
      <c r="AG142" s="621"/>
      <c r="AH142" s="621"/>
      <c r="AI142" s="621"/>
      <c r="AJ142" s="640"/>
      <c r="AK142" s="640"/>
      <c r="AL142" s="640"/>
      <c r="AM142" s="627"/>
      <c r="AN142" s="627"/>
      <c r="AO142" s="640"/>
      <c r="AP142" s="640"/>
      <c r="AQ142" s="640"/>
      <c r="AR142" s="640"/>
      <c r="AS142" s="640"/>
    </row>
    <row r="143" spans="1:45" s="6" customFormat="1" ht="57" customHeight="1" thickBot="1">
      <c r="A143" s="185" t="s">
        <v>315</v>
      </c>
      <c r="B143" s="348" t="s">
        <v>314</v>
      </c>
      <c r="C143" s="100"/>
      <c r="D143" s="927">
        <v>4</v>
      </c>
      <c r="E143" s="349"/>
      <c r="F143" s="349"/>
      <c r="G143" s="320">
        <v>3</v>
      </c>
      <c r="H143" s="339">
        <f t="shared" si="10"/>
        <v>90</v>
      </c>
      <c r="I143" s="124">
        <v>6</v>
      </c>
      <c r="J143" s="124" t="s">
        <v>278</v>
      </c>
      <c r="K143" s="122" t="s">
        <v>279</v>
      </c>
      <c r="L143" s="100"/>
      <c r="M143" s="395">
        <f>H143-I143</f>
        <v>84</v>
      </c>
      <c r="N143" s="927"/>
      <c r="O143" s="999"/>
      <c r="P143" s="781"/>
      <c r="Q143" s="780"/>
      <c r="R143" s="781"/>
      <c r="S143" s="1000"/>
      <c r="T143" s="1001">
        <v>4</v>
      </c>
      <c r="U143" s="780">
        <v>2</v>
      </c>
      <c r="V143" s="523"/>
      <c r="W143" s="1000"/>
      <c r="X143" s="1002"/>
      <c r="Y143" s="1003"/>
      <c r="Z143" s="1004"/>
      <c r="AA143" s="805">
        <v>2</v>
      </c>
      <c r="AC143" s="615"/>
      <c r="AD143" s="615"/>
      <c r="AE143" s="615"/>
      <c r="AF143" s="621"/>
      <c r="AG143" s="621"/>
      <c r="AH143" s="621"/>
      <c r="AI143" s="621"/>
      <c r="AJ143" s="641"/>
      <c r="AK143" s="640"/>
      <c r="AL143" s="640"/>
      <c r="AM143" s="627"/>
      <c r="AN143" s="627"/>
      <c r="AO143" s="641"/>
      <c r="AP143" s="641"/>
      <c r="AQ143" s="622"/>
      <c r="AR143" s="622"/>
      <c r="AS143" s="622"/>
    </row>
    <row r="144" spans="1:45" s="6" customFormat="1" ht="36.75" customHeight="1" thickBot="1">
      <c r="A144" s="185" t="s">
        <v>214</v>
      </c>
      <c r="B144" s="178" t="s">
        <v>316</v>
      </c>
      <c r="C144" s="122"/>
      <c r="D144" s="122">
        <v>3</v>
      </c>
      <c r="E144" s="147"/>
      <c r="F144" s="147"/>
      <c r="G144" s="305">
        <v>3</v>
      </c>
      <c r="H144" s="339">
        <f t="shared" si="10"/>
        <v>90</v>
      </c>
      <c r="I144" s="124">
        <v>6</v>
      </c>
      <c r="J144" s="124" t="s">
        <v>278</v>
      </c>
      <c r="K144" s="122" t="s">
        <v>279</v>
      </c>
      <c r="L144" s="100"/>
      <c r="M144" s="395">
        <f>H144-I144</f>
        <v>84</v>
      </c>
      <c r="N144" s="128"/>
      <c r="O144" s="298"/>
      <c r="P144" s="147"/>
      <c r="Q144" s="298"/>
      <c r="R144" s="995">
        <v>4</v>
      </c>
      <c r="S144" s="1005">
        <v>2</v>
      </c>
      <c r="T144" s="1006"/>
      <c r="U144" s="1005"/>
      <c r="V144" s="147"/>
      <c r="W144" s="298"/>
      <c r="X144" s="1006"/>
      <c r="Y144" s="1007"/>
      <c r="Z144" s="1008"/>
      <c r="AA144" s="805">
        <v>2</v>
      </c>
      <c r="AC144" s="615"/>
      <c r="AD144" s="621"/>
      <c r="AE144" s="621"/>
      <c r="AF144" s="621"/>
      <c r="AG144" s="621"/>
      <c r="AH144" s="621"/>
      <c r="AI144" s="548"/>
      <c r="AJ144" s="621"/>
      <c r="AK144" s="624"/>
      <c r="AL144" s="624"/>
      <c r="AM144" s="622"/>
      <c r="AN144" s="622"/>
      <c r="AO144" s="621"/>
      <c r="AP144" s="621"/>
      <c r="AQ144" s="622"/>
      <c r="AR144" s="622"/>
      <c r="AS144" s="622"/>
    </row>
    <row r="145" spans="1:27" s="6" customFormat="1" ht="49.5" customHeight="1" thickBot="1">
      <c r="A145" s="185" t="s">
        <v>184</v>
      </c>
      <c r="B145" s="355" t="s">
        <v>317</v>
      </c>
      <c r="C145" s="246">
        <v>6</v>
      </c>
      <c r="D145" s="246"/>
      <c r="E145" s="246"/>
      <c r="F145" s="246"/>
      <c r="G145" s="359">
        <v>3</v>
      </c>
      <c r="H145" s="339">
        <f t="shared" si="10"/>
        <v>90</v>
      </c>
      <c r="I145" s="339">
        <v>12</v>
      </c>
      <c r="J145" s="339" t="s">
        <v>275</v>
      </c>
      <c r="K145" s="339" t="s">
        <v>278</v>
      </c>
      <c r="L145" s="339"/>
      <c r="M145" s="395">
        <f>H145-I145</f>
        <v>78</v>
      </c>
      <c r="N145" s="246"/>
      <c r="O145" s="296"/>
      <c r="P145" s="246"/>
      <c r="Q145" s="603"/>
      <c r="R145" s="80"/>
      <c r="S145" s="300"/>
      <c r="T145" s="247"/>
      <c r="U145" s="280"/>
      <c r="V145" s="248"/>
      <c r="W145" s="280"/>
      <c r="X145" s="247">
        <v>12</v>
      </c>
      <c r="Y145" s="659">
        <v>0</v>
      </c>
      <c r="Z145" s="247"/>
      <c r="AA145" s="805"/>
    </row>
    <row r="146" spans="1:27" s="6" customFormat="1" ht="54" customHeight="1" thickBot="1">
      <c r="A146" s="185" t="s">
        <v>318</v>
      </c>
      <c r="B146" s="358" t="s">
        <v>189</v>
      </c>
      <c r="C146" s="104"/>
      <c r="D146" s="249"/>
      <c r="E146" s="53"/>
      <c r="F146" s="53"/>
      <c r="G146" s="362">
        <v>3</v>
      </c>
      <c r="H146" s="360">
        <f t="shared" si="10"/>
        <v>90</v>
      </c>
      <c r="I146" s="250"/>
      <c r="J146" s="250"/>
      <c r="K146" s="250"/>
      <c r="L146" s="250"/>
      <c r="M146" s="401"/>
      <c r="N146" s="250"/>
      <c r="O146" s="296"/>
      <c r="P146" s="104"/>
      <c r="Q146" s="604"/>
      <c r="R146" s="80"/>
      <c r="S146" s="301"/>
      <c r="T146" s="247"/>
      <c r="U146" s="280"/>
      <c r="V146" s="248"/>
      <c r="W146" s="280"/>
      <c r="X146" s="247"/>
      <c r="Y146" s="659"/>
      <c r="Z146" s="247"/>
      <c r="AA146" s="805"/>
    </row>
    <row r="147" spans="1:27" s="6" customFormat="1" ht="43.5" customHeight="1" thickBot="1">
      <c r="A147" s="185" t="s">
        <v>319</v>
      </c>
      <c r="B147" s="573" t="s">
        <v>100</v>
      </c>
      <c r="C147" s="341"/>
      <c r="D147" s="574"/>
      <c r="E147" s="252"/>
      <c r="F147" s="252"/>
      <c r="G147" s="575">
        <v>3</v>
      </c>
      <c r="H147" s="576">
        <f t="shared" si="10"/>
        <v>90</v>
      </c>
      <c r="I147" s="250"/>
      <c r="J147" s="250"/>
      <c r="K147" s="250"/>
      <c r="L147" s="250"/>
      <c r="M147" s="401"/>
      <c r="N147" s="250"/>
      <c r="O147" s="296"/>
      <c r="P147" s="104"/>
      <c r="Q147" s="604"/>
      <c r="R147" s="80"/>
      <c r="S147" s="301"/>
      <c r="T147" s="247"/>
      <c r="U147" s="280"/>
      <c r="V147" s="248"/>
      <c r="W147" s="280"/>
      <c r="X147" s="247"/>
      <c r="Y147" s="659"/>
      <c r="Z147" s="247"/>
      <c r="AA147" s="805"/>
    </row>
    <row r="148" spans="1:27" s="6" customFormat="1" ht="26.25" customHeight="1" hidden="1">
      <c r="A148" s="356"/>
      <c r="B148" s="358"/>
      <c r="C148" s="104"/>
      <c r="D148" s="249"/>
      <c r="E148" s="53"/>
      <c r="F148" s="53"/>
      <c r="G148" s="361"/>
      <c r="H148" s="360"/>
      <c r="I148" s="250"/>
      <c r="J148" s="250"/>
      <c r="K148" s="250"/>
      <c r="L148" s="250"/>
      <c r="M148" s="401"/>
      <c r="N148" s="250"/>
      <c r="O148" s="296"/>
      <c r="P148" s="104"/>
      <c r="Q148" s="604"/>
      <c r="R148" s="80"/>
      <c r="S148" s="301"/>
      <c r="T148" s="247"/>
      <c r="U148" s="280"/>
      <c r="V148" s="248"/>
      <c r="W148" s="280"/>
      <c r="X148" s="247"/>
      <c r="Y148" s="659"/>
      <c r="Z148" s="247"/>
      <c r="AA148" s="805"/>
    </row>
    <row r="149" spans="1:27" s="6" customFormat="1" ht="48.75" customHeight="1" hidden="1">
      <c r="A149" s="356"/>
      <c r="B149" s="358"/>
      <c r="C149" s="104"/>
      <c r="D149" s="249"/>
      <c r="E149" s="53"/>
      <c r="F149" s="53"/>
      <c r="G149" s="362"/>
      <c r="H149" s="360"/>
      <c r="I149" s="250"/>
      <c r="J149" s="250"/>
      <c r="K149" s="250"/>
      <c r="L149" s="250"/>
      <c r="M149" s="401"/>
      <c r="N149" s="250"/>
      <c r="O149" s="296"/>
      <c r="P149" s="104"/>
      <c r="Q149" s="604"/>
      <c r="R149" s="80"/>
      <c r="S149" s="301"/>
      <c r="T149" s="247"/>
      <c r="U149" s="280"/>
      <c r="V149" s="248"/>
      <c r="W149" s="280"/>
      <c r="X149" s="247"/>
      <c r="Y149" s="659"/>
      <c r="Z149" s="247"/>
      <c r="AA149" s="805"/>
    </row>
    <row r="150" spans="1:27" s="6" customFormat="1" ht="47.25" customHeight="1" hidden="1" thickBot="1">
      <c r="A150" s="572"/>
      <c r="B150" s="573"/>
      <c r="C150" s="341"/>
      <c r="D150" s="574"/>
      <c r="E150" s="252"/>
      <c r="F150" s="252"/>
      <c r="G150" s="575"/>
      <c r="H150" s="576"/>
      <c r="I150" s="577"/>
      <c r="J150" s="577"/>
      <c r="K150" s="577"/>
      <c r="L150" s="577"/>
      <c r="M150" s="578"/>
      <c r="N150" s="577"/>
      <c r="O150" s="579"/>
      <c r="P150" s="341"/>
      <c r="Q150" s="605"/>
      <c r="R150" s="69"/>
      <c r="S150" s="580"/>
      <c r="T150" s="581"/>
      <c r="U150" s="583"/>
      <c r="V150" s="582"/>
      <c r="W150" s="583"/>
      <c r="X150" s="581"/>
      <c r="Y150" s="660"/>
      <c r="Z150" s="581"/>
      <c r="AA150" s="805"/>
    </row>
    <row r="151" spans="1:27" ht="19.5" customHeight="1" thickBot="1">
      <c r="A151" s="2039" t="s">
        <v>78</v>
      </c>
      <c r="B151" s="2040"/>
      <c r="C151" s="335"/>
      <c r="D151" s="336"/>
      <c r="E151" s="337"/>
      <c r="F151" s="338"/>
      <c r="G151" s="312">
        <f>SUM(G141:G150)</f>
        <v>21</v>
      </c>
      <c r="H151" s="339">
        <f>SUM(H152:H153)</f>
        <v>630</v>
      </c>
      <c r="I151" s="231"/>
      <c r="J151" s="231"/>
      <c r="K151" s="231"/>
      <c r="L151" s="231"/>
      <c r="M151" s="390"/>
      <c r="N151" s="179"/>
      <c r="O151" s="271"/>
      <c r="P151" s="180"/>
      <c r="Q151" s="595"/>
      <c r="R151" s="179"/>
      <c r="S151" s="271"/>
      <c r="T151" s="179"/>
      <c r="U151" s="271"/>
      <c r="V151" s="179"/>
      <c r="W151" s="271"/>
      <c r="X151" s="179"/>
      <c r="Y151" s="271"/>
      <c r="Z151" s="201"/>
      <c r="AA151" s="803"/>
    </row>
    <row r="152" spans="1:27" ht="19.5" customHeight="1" thickBot="1">
      <c r="A152" s="2071" t="s">
        <v>54</v>
      </c>
      <c r="B152" s="2072"/>
      <c r="C152" s="136"/>
      <c r="D152" s="136"/>
      <c r="E152" s="473"/>
      <c r="F152" s="136"/>
      <c r="G152" s="310">
        <f>G146+G147</f>
        <v>6</v>
      </c>
      <c r="H152" s="474">
        <f>SUMIF($B$141:$B$150,"=*на базі ВНЗ 1 рівня*",H141:H150)</f>
        <v>180</v>
      </c>
      <c r="I152" s="468"/>
      <c r="J152" s="468"/>
      <c r="K152" s="468"/>
      <c r="L152" s="468"/>
      <c r="M152" s="584"/>
      <c r="N152" s="468"/>
      <c r="O152" s="469"/>
      <c r="P152" s="530"/>
      <c r="Q152" s="606"/>
      <c r="R152" s="468"/>
      <c r="S152" s="469"/>
      <c r="T152" s="368"/>
      <c r="U152" s="469"/>
      <c r="V152" s="468"/>
      <c r="W152" s="469"/>
      <c r="X152" s="468"/>
      <c r="Y152" s="469"/>
      <c r="Z152" s="368"/>
      <c r="AA152" s="803"/>
    </row>
    <row r="153" spans="1:50" s="32" customFormat="1" ht="18.75" customHeight="1" thickBot="1">
      <c r="A153" s="2068" t="s">
        <v>55</v>
      </c>
      <c r="B153" s="2068"/>
      <c r="C153" s="69"/>
      <c r="D153" s="69"/>
      <c r="E153" s="69"/>
      <c r="F153" s="69"/>
      <c r="G153" s="103">
        <f>G141+G142+G143+G144+G145</f>
        <v>15</v>
      </c>
      <c r="H153" s="103">
        <f>H141+H142+H143+H144+H145</f>
        <v>450</v>
      </c>
      <c r="I153" s="215">
        <f>SUM(I141:I152)</f>
        <v>40</v>
      </c>
      <c r="J153" s="69" t="s">
        <v>320</v>
      </c>
      <c r="K153" s="122" t="s">
        <v>321</v>
      </c>
      <c r="L153" s="69">
        <f>SUMIF($B$146:$B$158,"=* ДДМА*",L141:L150)</f>
        <v>0</v>
      </c>
      <c r="M153" s="1009">
        <f>SUM(M141:M152)</f>
        <v>410</v>
      </c>
      <c r="N153" s="237">
        <f>SUM(N141:N147)</f>
        <v>0</v>
      </c>
      <c r="O153" s="237">
        <f aca="true" t="shared" si="11" ref="O153:Z153">SUM(O141:O147)</f>
        <v>0</v>
      </c>
      <c r="P153" s="237">
        <f t="shared" si="11"/>
        <v>0</v>
      </c>
      <c r="Q153" s="237">
        <f t="shared" si="11"/>
        <v>0</v>
      </c>
      <c r="R153" s="237">
        <f t="shared" si="11"/>
        <v>12</v>
      </c>
      <c r="S153" s="237">
        <f t="shared" si="11"/>
        <v>2</v>
      </c>
      <c r="T153" s="237">
        <f t="shared" si="11"/>
        <v>4</v>
      </c>
      <c r="U153" s="237">
        <f t="shared" si="11"/>
        <v>2</v>
      </c>
      <c r="V153" s="237">
        <f t="shared" si="11"/>
        <v>8</v>
      </c>
      <c r="W153" s="237">
        <f t="shared" si="11"/>
        <v>0</v>
      </c>
      <c r="X153" s="237">
        <f t="shared" si="11"/>
        <v>12</v>
      </c>
      <c r="Y153" s="237">
        <f t="shared" si="11"/>
        <v>0</v>
      </c>
      <c r="Z153" s="237">
        <f t="shared" si="11"/>
        <v>0</v>
      </c>
      <c r="AA153" s="813"/>
      <c r="AB153" s="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8"/>
      <c r="AU153" s="8"/>
      <c r="AV153" s="8"/>
      <c r="AW153" s="8"/>
      <c r="AX153" s="8"/>
    </row>
    <row r="154" spans="1:34" ht="19.5" thickBot="1">
      <c r="A154" s="2039" t="s">
        <v>79</v>
      </c>
      <c r="B154" s="2040"/>
      <c r="C154" s="363"/>
      <c r="D154" s="364"/>
      <c r="E154" s="365"/>
      <c r="F154" s="365"/>
      <c r="G154" s="366">
        <f aca="true" t="shared" si="12" ref="G154:H156">SUM(G137,G151)</f>
        <v>244.5</v>
      </c>
      <c r="H154" s="367">
        <f t="shared" si="12"/>
        <v>7335</v>
      </c>
      <c r="I154" s="367"/>
      <c r="J154" s="367"/>
      <c r="K154" s="367"/>
      <c r="L154" s="367"/>
      <c r="M154" s="402"/>
      <c r="N154" s="11"/>
      <c r="R154" s="11"/>
      <c r="T154" s="11"/>
      <c r="V154" s="11"/>
      <c r="X154" s="11"/>
      <c r="Z154" s="11"/>
      <c r="AA154" s="803"/>
      <c r="AF154" s="4"/>
      <c r="AG154" s="4"/>
      <c r="AH154" s="4"/>
    </row>
    <row r="155" spans="1:34" ht="19.5" thickBot="1">
      <c r="A155" s="2039" t="s">
        <v>54</v>
      </c>
      <c r="B155" s="2040"/>
      <c r="C155" s="100"/>
      <c r="D155" s="100"/>
      <c r="E155" s="302"/>
      <c r="F155" s="100"/>
      <c r="G155" s="323">
        <f t="shared" si="12"/>
        <v>37.5</v>
      </c>
      <c r="H155" s="234">
        <f t="shared" si="12"/>
        <v>1215</v>
      </c>
      <c r="I155" s="368"/>
      <c r="J155" s="368"/>
      <c r="K155" s="368"/>
      <c r="L155" s="368"/>
      <c r="M155" s="403"/>
      <c r="N155" s="11"/>
      <c r="R155" s="11"/>
      <c r="T155" s="11"/>
      <c r="V155" s="11"/>
      <c r="X155" s="11"/>
      <c r="Z155" s="11"/>
      <c r="AA155" s="803"/>
      <c r="AF155" s="4"/>
      <c r="AG155" s="4"/>
      <c r="AH155" s="4"/>
    </row>
    <row r="156" spans="1:50" s="34" customFormat="1" ht="19.5" thickBot="1">
      <c r="A156" s="2061" t="s">
        <v>55</v>
      </c>
      <c r="B156" s="2062"/>
      <c r="C156" s="370"/>
      <c r="D156" s="370"/>
      <c r="E156" s="536"/>
      <c r="F156" s="370"/>
      <c r="G156" s="643">
        <f t="shared" si="12"/>
        <v>160</v>
      </c>
      <c r="H156" s="644">
        <f t="shared" si="12"/>
        <v>4905</v>
      </c>
      <c r="I156" s="644">
        <f aca="true" t="shared" si="13" ref="I156:Z156">SUM(I139,I153)</f>
        <v>328</v>
      </c>
      <c r="J156" s="644" t="e">
        <f t="shared" si="13"/>
        <v>#VALUE!</v>
      </c>
      <c r="K156" s="644" t="e">
        <f t="shared" si="13"/>
        <v>#VALUE!</v>
      </c>
      <c r="L156" s="644">
        <f t="shared" si="13"/>
        <v>4</v>
      </c>
      <c r="M156" s="644">
        <f t="shared" si="13"/>
        <v>465</v>
      </c>
      <c r="N156" s="644">
        <f t="shared" si="13"/>
        <v>46</v>
      </c>
      <c r="O156" s="644">
        <f t="shared" si="13"/>
        <v>6</v>
      </c>
      <c r="P156" s="644">
        <f t="shared" si="13"/>
        <v>60</v>
      </c>
      <c r="Q156" s="644">
        <f t="shared" si="13"/>
        <v>10</v>
      </c>
      <c r="R156" s="644">
        <f t="shared" si="13"/>
        <v>48</v>
      </c>
      <c r="S156" s="644">
        <f t="shared" si="13"/>
        <v>4</v>
      </c>
      <c r="T156" s="644">
        <f t="shared" si="13"/>
        <v>44</v>
      </c>
      <c r="U156" s="644">
        <f t="shared" si="13"/>
        <v>10</v>
      </c>
      <c r="V156" s="644">
        <f t="shared" si="13"/>
        <v>48</v>
      </c>
      <c r="W156" s="644">
        <f t="shared" si="13"/>
        <v>2</v>
      </c>
      <c r="X156" s="644">
        <f t="shared" si="13"/>
        <v>40</v>
      </c>
      <c r="Y156" s="644">
        <f t="shared" si="13"/>
        <v>10</v>
      </c>
      <c r="Z156" s="644">
        <f t="shared" si="13"/>
        <v>0</v>
      </c>
      <c r="AA156" s="801">
        <f>SUM(N156:Z156)</f>
        <v>328</v>
      </c>
      <c r="AB156" s="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8"/>
      <c r="AU156" s="8"/>
      <c r="AV156" s="8"/>
      <c r="AW156" s="8"/>
      <c r="AX156" s="8"/>
    </row>
    <row r="157" spans="1:26" s="5" customFormat="1" ht="16.5" thickBot="1">
      <c r="A157" s="2112" t="s">
        <v>29</v>
      </c>
      <c r="B157" s="2113"/>
      <c r="C157" s="2113"/>
      <c r="D157" s="2113"/>
      <c r="E157" s="2113"/>
      <c r="F157" s="2113"/>
      <c r="G157" s="2113"/>
      <c r="H157" s="2113"/>
      <c r="I157" s="2113"/>
      <c r="J157" s="2113"/>
      <c r="K157" s="2113"/>
      <c r="L157" s="2113"/>
      <c r="M157" s="2114"/>
      <c r="N157" s="233">
        <f>COUNTIF($C$11:$C$150,"=7")</f>
        <v>0</v>
      </c>
      <c r="O157" s="642"/>
      <c r="P157" s="233">
        <f>COUNTIF($C$11:$C$150,"=9")</f>
        <v>0</v>
      </c>
      <c r="Q157" s="642"/>
      <c r="R157" s="233">
        <f>COUNTIF($C$11:$C$150,"=10")</f>
        <v>0</v>
      </c>
      <c r="S157" s="642"/>
      <c r="T157" s="233">
        <f>COUNTIF($C$11:$C$150,"=12")</f>
        <v>0</v>
      </c>
      <c r="U157" s="642"/>
      <c r="V157" s="233">
        <f>COUNTIF($C$11:$C$150,"=13")</f>
        <v>0</v>
      </c>
      <c r="W157" s="642"/>
      <c r="X157" s="233">
        <f>COUNTIF($C$11:$C$150,"=14")</f>
        <v>0</v>
      </c>
      <c r="Y157" s="642"/>
      <c r="Z157" s="233">
        <f>COUNTIF($C$11:$C$150,"=15")</f>
        <v>0</v>
      </c>
    </row>
    <row r="158" spans="1:30" s="5" customFormat="1" ht="16.5" thickBot="1">
      <c r="A158" s="2115" t="s">
        <v>30</v>
      </c>
      <c r="B158" s="2116"/>
      <c r="C158" s="2116"/>
      <c r="D158" s="2116"/>
      <c r="E158" s="2116"/>
      <c r="F158" s="2116"/>
      <c r="G158" s="2116"/>
      <c r="H158" s="2116"/>
      <c r="I158" s="2116"/>
      <c r="J158" s="2116"/>
      <c r="K158" s="2116"/>
      <c r="L158" s="2116"/>
      <c r="M158" s="2117"/>
      <c r="N158" s="230">
        <f>COUNTIF($D$11:$D$150,"=7")</f>
        <v>0</v>
      </c>
      <c r="O158" s="283"/>
      <c r="P158" s="230">
        <f>COUNTIF($D$11:$D$150,"=9")</f>
        <v>0</v>
      </c>
      <c r="Q158" s="283"/>
      <c r="R158" s="230">
        <f>COUNTIF($D$11:$D$150,"=10")</f>
        <v>0</v>
      </c>
      <c r="S158" s="283"/>
      <c r="T158" s="230">
        <f>COUNTIF($D$11:$D$150,"=12")</f>
        <v>0</v>
      </c>
      <c r="U158" s="283"/>
      <c r="V158" s="230">
        <f>COUNTIF($D$11:$D$150,"=13")</f>
        <v>0</v>
      </c>
      <c r="W158" s="283"/>
      <c r="X158" s="230">
        <f>COUNTIF($D$11:$D$150,"=14")</f>
        <v>0</v>
      </c>
      <c r="Y158" s="283"/>
      <c r="Z158" s="230">
        <f>COUNTIF($D$11:$D$150,"=15")</f>
        <v>0</v>
      </c>
      <c r="AB158" s="797">
        <f>SUMIF($AA$11:$AA$1153,"=1",G11:G153)</f>
        <v>1.5</v>
      </c>
      <c r="AC158" s="797">
        <f>SUMIF($AA$11:$AA$1153,"=2",G11:G153)</f>
        <v>21.5</v>
      </c>
      <c r="AD158" s="797">
        <f>SUMIF($AA$11:$AA$1153,"=3",G11:G153)</f>
        <v>137.5</v>
      </c>
    </row>
    <row r="159" spans="1:30" s="5" customFormat="1" ht="16.5" thickBot="1">
      <c r="A159" s="2115" t="s">
        <v>190</v>
      </c>
      <c r="B159" s="2116"/>
      <c r="C159" s="2116"/>
      <c r="D159" s="2116"/>
      <c r="E159" s="2116"/>
      <c r="F159" s="2116"/>
      <c r="G159" s="2116"/>
      <c r="H159" s="2116"/>
      <c r="I159" s="2116"/>
      <c r="J159" s="2116"/>
      <c r="K159" s="2116"/>
      <c r="L159" s="2116"/>
      <c r="M159" s="2117"/>
      <c r="N159" s="230">
        <f>COUNTIF($E$11:$E$150,"=7")</f>
        <v>0</v>
      </c>
      <c r="O159" s="283"/>
      <c r="P159" s="230">
        <f>COUNTIF($E$11:$E$150,"=9")</f>
        <v>0</v>
      </c>
      <c r="Q159" s="283"/>
      <c r="R159" s="230">
        <f>COUNTIF($E$11:$E$150,"=10")</f>
        <v>0</v>
      </c>
      <c r="S159" s="284"/>
      <c r="T159" s="228">
        <f>COUNTIF($E$11:$E$150,"=12")</f>
        <v>0</v>
      </c>
      <c r="U159" s="284"/>
      <c r="V159" s="228">
        <f>COUNTIF($E$11:$E$150,"=13")</f>
        <v>0</v>
      </c>
      <c r="W159" s="284"/>
      <c r="X159" s="228">
        <f>COUNTIF($E$11:$E$150,"=14")</f>
        <v>0</v>
      </c>
      <c r="Y159" s="284"/>
      <c r="Z159" s="228">
        <f>COUNTIF($E$11:$E$150,"=15")</f>
        <v>0</v>
      </c>
      <c r="AB159" s="798" t="s">
        <v>269</v>
      </c>
      <c r="AC159" s="798" t="s">
        <v>270</v>
      </c>
      <c r="AD159" s="798" t="s">
        <v>271</v>
      </c>
    </row>
    <row r="160" spans="1:26" s="5" customFormat="1" ht="16.5" thickBot="1">
      <c r="A160" s="2115" t="s">
        <v>191</v>
      </c>
      <c r="B160" s="2116"/>
      <c r="C160" s="2116"/>
      <c r="D160" s="2116"/>
      <c r="E160" s="2116"/>
      <c r="F160" s="2116"/>
      <c r="G160" s="2116"/>
      <c r="H160" s="2116"/>
      <c r="I160" s="2116"/>
      <c r="J160" s="2116"/>
      <c r="K160" s="2116"/>
      <c r="L160" s="2116"/>
      <c r="M160" s="2117"/>
      <c r="N160" s="230">
        <f>COUNTIF($F$11:$F$150,"=7")</f>
        <v>0</v>
      </c>
      <c r="O160" s="283"/>
      <c r="P160" s="230">
        <f>COUNTIF($F$11:$F$150,"=9")</f>
        <v>0</v>
      </c>
      <c r="Q160" s="283"/>
      <c r="R160" s="230">
        <f>COUNTIF($F$11:$F$150,"=10")</f>
        <v>0</v>
      </c>
      <c r="S160" s="284"/>
      <c r="T160" s="228">
        <f>COUNTIF($F$11:$F$150,"=12")</f>
        <v>0</v>
      </c>
      <c r="U160" s="284"/>
      <c r="V160" s="228">
        <f>COUNTIF($F$11:$F$150,"=13")</f>
        <v>0</v>
      </c>
      <c r="W160" s="284"/>
      <c r="X160" s="228">
        <f>COUNTIF($F$11:$F$150,"=14")</f>
        <v>0</v>
      </c>
      <c r="Y160" s="284"/>
      <c r="Z160" s="228">
        <f>COUNTIF($F$11:$F$150,"=15")</f>
        <v>0</v>
      </c>
    </row>
    <row r="161" spans="1:28" s="5" customFormat="1" ht="16.5" thickBot="1">
      <c r="A161" s="2099" t="s">
        <v>97</v>
      </c>
      <c r="B161" s="2099"/>
      <c r="C161" s="2099"/>
      <c r="D161" s="2099"/>
      <c r="E161" s="2099"/>
      <c r="F161" s="2099"/>
      <c r="G161" s="2099"/>
      <c r="H161" s="2099"/>
      <c r="I161" s="2099"/>
      <c r="J161" s="2099"/>
      <c r="K161" s="2099"/>
      <c r="L161" s="2099"/>
      <c r="M161" s="2099"/>
      <c r="N161" s="238">
        <f aca="true" t="shared" si="14" ref="N161:Z161">N156</f>
        <v>46</v>
      </c>
      <c r="O161" s="282">
        <f t="shared" si="14"/>
        <v>6</v>
      </c>
      <c r="P161" s="238">
        <f t="shared" si="14"/>
        <v>60</v>
      </c>
      <c r="Q161" s="282">
        <f t="shared" si="14"/>
        <v>10</v>
      </c>
      <c r="R161" s="238">
        <f t="shared" si="14"/>
        <v>48</v>
      </c>
      <c r="S161" s="282">
        <f t="shared" si="14"/>
        <v>4</v>
      </c>
      <c r="T161" s="238">
        <f t="shared" si="14"/>
        <v>44</v>
      </c>
      <c r="U161" s="282">
        <f t="shared" si="14"/>
        <v>10</v>
      </c>
      <c r="V161" s="238">
        <f t="shared" si="14"/>
        <v>48</v>
      </c>
      <c r="W161" s="282">
        <f t="shared" si="14"/>
        <v>2</v>
      </c>
      <c r="X161" s="238">
        <f t="shared" si="14"/>
        <v>40</v>
      </c>
      <c r="Y161" s="282">
        <f t="shared" si="14"/>
        <v>10</v>
      </c>
      <c r="Z161" s="238">
        <f t="shared" si="14"/>
        <v>0</v>
      </c>
      <c r="AB161" s="5">
        <f>SUM(AB158:AD158)</f>
        <v>160.5</v>
      </c>
    </row>
    <row r="162" spans="1:26" ht="16.5" thickTop="1">
      <c r="A162" s="240"/>
      <c r="B162" s="11"/>
      <c r="C162" s="241"/>
      <c r="D162" s="242"/>
      <c r="E162" s="241"/>
      <c r="F162" s="241"/>
      <c r="G162" s="241"/>
      <c r="H162" s="241"/>
      <c r="I162" s="11"/>
      <c r="J162" s="2100" t="s">
        <v>98</v>
      </c>
      <c r="K162" s="2100"/>
      <c r="L162" s="2100"/>
      <c r="M162" s="2101"/>
      <c r="N162" s="2018">
        <v>7</v>
      </c>
      <c r="O162" s="2019"/>
      <c r="P162" s="2020">
        <v>8.9</v>
      </c>
      <c r="Q162" s="2021"/>
      <c r="R162" s="2018">
        <v>10</v>
      </c>
      <c r="S162" s="2019"/>
      <c r="T162" s="2026">
        <v>11.12</v>
      </c>
      <c r="U162" s="2027"/>
      <c r="V162" s="2018">
        <v>13</v>
      </c>
      <c r="W162" s="2019"/>
      <c r="X162" s="2018">
        <v>14</v>
      </c>
      <c r="Y162" s="2019"/>
      <c r="Z162" s="54">
        <v>15</v>
      </c>
    </row>
    <row r="163" spans="1:26" ht="15.75">
      <c r="A163" s="240"/>
      <c r="B163" s="11"/>
      <c r="C163" s="241"/>
      <c r="D163" s="242"/>
      <c r="E163" s="241"/>
      <c r="F163" s="241"/>
      <c r="G163" s="241"/>
      <c r="H163" s="11"/>
      <c r="I163" s="11"/>
      <c r="J163" s="11"/>
      <c r="K163" s="11"/>
      <c r="L163" s="11"/>
      <c r="M163" s="8"/>
      <c r="N163" s="2028" t="s">
        <v>235</v>
      </c>
      <c r="O163" s="2029"/>
      <c r="P163" s="2028" t="s">
        <v>236</v>
      </c>
      <c r="Q163" s="2029"/>
      <c r="R163" s="2028" t="s">
        <v>237</v>
      </c>
      <c r="S163" s="2029"/>
      <c r="T163" s="2016" t="s">
        <v>238</v>
      </c>
      <c r="U163" s="2017"/>
      <c r="V163" s="2028" t="s">
        <v>268</v>
      </c>
      <c r="W163" s="2029"/>
      <c r="X163" s="2028" t="s">
        <v>243</v>
      </c>
      <c r="Y163" s="2029"/>
      <c r="Z163" s="102" t="s">
        <v>221</v>
      </c>
    </row>
    <row r="164" spans="1:26" ht="15.75">
      <c r="A164" s="240"/>
      <c r="B164" s="11"/>
      <c r="C164" s="241"/>
      <c r="D164" s="242"/>
      <c r="E164" s="241"/>
      <c r="F164" s="241"/>
      <c r="G164" s="241"/>
      <c r="H164" s="11"/>
      <c r="I164" s="11"/>
      <c r="J164" s="11"/>
      <c r="K164" s="11"/>
      <c r="L164" s="11"/>
      <c r="M164" s="8"/>
      <c r="N164" s="2035" t="s">
        <v>254</v>
      </c>
      <c r="O164" s="2035"/>
      <c r="P164" s="2035"/>
      <c r="Q164" s="2035"/>
      <c r="R164" s="2036" t="s">
        <v>255</v>
      </c>
      <c r="S164" s="2037"/>
      <c r="T164" s="2037"/>
      <c r="U164" s="2038"/>
      <c r="V164" s="2035" t="s">
        <v>256</v>
      </c>
      <c r="W164" s="2035"/>
      <c r="X164" s="2035"/>
      <c r="Y164" s="2035"/>
      <c r="Z164" s="2035"/>
    </row>
    <row r="165" spans="11:26" ht="15.75">
      <c r="K165" s="2031" t="s">
        <v>105</v>
      </c>
      <c r="L165" s="2031"/>
      <c r="M165" s="2031"/>
      <c r="N165" s="2032"/>
      <c r="O165" s="2033"/>
      <c r="P165" s="2033"/>
      <c r="Q165" s="2034"/>
      <c r="R165" s="2032"/>
      <c r="S165" s="2033"/>
      <c r="T165" s="2033"/>
      <c r="U165" s="2034"/>
      <c r="V165" s="2032"/>
      <c r="W165" s="2033"/>
      <c r="X165" s="2033"/>
      <c r="Y165" s="2033"/>
      <c r="Z165" s="2034"/>
    </row>
    <row r="166" spans="1:25" ht="21" customHeight="1">
      <c r="A166" s="46"/>
      <c r="B166" s="2030"/>
      <c r="C166" s="2030"/>
      <c r="D166" s="2030"/>
      <c r="E166" s="2030"/>
      <c r="F166" s="2030"/>
      <c r="G166" s="2030"/>
      <c r="H166" s="2030"/>
      <c r="I166" s="2030"/>
      <c r="J166" s="2030"/>
      <c r="K166" s="2030"/>
      <c r="L166" s="2030"/>
      <c r="M166" s="2030"/>
      <c r="N166" s="2030"/>
      <c r="O166" s="2030"/>
      <c r="P166" s="2030"/>
      <c r="Q166" s="2030"/>
      <c r="R166" s="2030"/>
      <c r="S166" s="2030"/>
      <c r="T166" s="2030"/>
      <c r="U166" s="8"/>
      <c r="V166" s="8"/>
      <c r="W166" s="8"/>
      <c r="Y166" s="8"/>
    </row>
    <row r="167" spans="2:26" s="661" customFormat="1" ht="15.75">
      <c r="B167" s="47"/>
      <c r="C167" s="48"/>
      <c r="D167" s="2012"/>
      <c r="E167" s="1900"/>
      <c r="F167" s="1900"/>
      <c r="G167" s="49"/>
      <c r="H167" s="2013"/>
      <c r="I167" s="2014"/>
      <c r="J167" s="2014"/>
      <c r="K167" s="2014"/>
      <c r="N167" s="2022">
        <f>$AB$158</f>
        <v>1.5</v>
      </c>
      <c r="O167" s="2023"/>
      <c r="P167" s="2023"/>
      <c r="Q167" s="2024"/>
      <c r="R167" s="2015">
        <f>$AC$158</f>
        <v>21.5</v>
      </c>
      <c r="S167" s="2025"/>
      <c r="T167" s="2025"/>
      <c r="U167" s="2025"/>
      <c r="V167" s="2015">
        <f>$AD$158</f>
        <v>137.5</v>
      </c>
      <c r="W167" s="2015"/>
      <c r="X167" s="2015"/>
      <c r="Y167" s="2015"/>
      <c r="Z167" s="2015"/>
    </row>
    <row r="168" spans="2:11" s="661" customFormat="1" ht="15.75">
      <c r="B168" s="47"/>
      <c r="C168" s="48"/>
      <c r="D168" s="48"/>
      <c r="E168" s="48"/>
      <c r="F168" s="50"/>
      <c r="G168" s="49"/>
      <c r="H168" s="49"/>
      <c r="I168" s="51"/>
      <c r="J168" s="52"/>
      <c r="K168" s="52"/>
    </row>
    <row r="169" spans="2:38" s="661" customFormat="1" ht="15.75">
      <c r="B169" s="47"/>
      <c r="C169" s="48"/>
      <c r="D169" s="2012"/>
      <c r="E169" s="1900"/>
      <c r="F169" s="1900"/>
      <c r="G169" s="49"/>
      <c r="H169" s="2013"/>
      <c r="I169" s="2014"/>
      <c r="J169" s="2014"/>
      <c r="K169" s="2014"/>
      <c r="N169" s="662"/>
      <c r="O169" s="662"/>
      <c r="P169" s="662"/>
      <c r="Q169" s="662"/>
      <c r="R169" s="2010">
        <f>N167+R167+V167</f>
        <v>160.5</v>
      </c>
      <c r="S169" s="2011"/>
      <c r="T169" s="2011"/>
      <c r="U169" s="2011"/>
      <c r="V169" s="662"/>
      <c r="W169" s="662"/>
      <c r="X169" s="662"/>
      <c r="Y169" s="662"/>
      <c r="Z169" s="662"/>
      <c r="AA169" s="662"/>
      <c r="AB169" s="662"/>
      <c r="AC169" s="662"/>
      <c r="AD169" s="662"/>
      <c r="AE169" s="662"/>
      <c r="AF169" s="662"/>
      <c r="AG169" s="662"/>
      <c r="AH169" s="662"/>
      <c r="AI169" s="662"/>
      <c r="AJ169" s="662"/>
      <c r="AK169" s="662"/>
      <c r="AL169" s="663"/>
    </row>
    <row r="170" spans="2:25" ht="15.75">
      <c r="B170" s="47"/>
      <c r="C170" s="48"/>
      <c r="D170" s="48"/>
      <c r="E170" s="48"/>
      <c r="F170" s="48"/>
      <c r="G170" s="50"/>
      <c r="H170" s="49"/>
      <c r="I170" s="49"/>
      <c r="J170" s="51"/>
      <c r="K170" s="52"/>
      <c r="L170" s="52"/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2:25" ht="15.75">
      <c r="B171" s="47"/>
      <c r="C171" s="48"/>
      <c r="D171" s="2096"/>
      <c r="E171" s="2097"/>
      <c r="F171" s="2097"/>
      <c r="G171" s="2097"/>
      <c r="H171" s="49"/>
      <c r="I171" s="2013"/>
      <c r="J171" s="2098"/>
      <c r="K171" s="2098"/>
      <c r="L171" s="2098"/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13:25" ht="15.75">
      <c r="M179" s="8"/>
      <c r="N179" s="8"/>
      <c r="O179" s="8"/>
      <c r="P179" s="4"/>
      <c r="Q179" s="4"/>
      <c r="R179" s="8"/>
      <c r="S179" s="8"/>
      <c r="U179" s="8"/>
      <c r="V179" s="8"/>
      <c r="W179" s="8"/>
      <c r="Y179" s="8"/>
    </row>
    <row r="180" spans="3:25" ht="15.75">
      <c r="C180" s="1028">
        <v>5</v>
      </c>
      <c r="M180" s="8"/>
      <c r="N180" s="8"/>
      <c r="O180" s="8"/>
      <c r="P180" s="4"/>
      <c r="Q180" s="4"/>
      <c r="R180" s="8"/>
      <c r="S180" s="8"/>
      <c r="U180" s="8"/>
      <c r="V180" s="8"/>
      <c r="W180" s="8"/>
      <c r="Y180" s="8"/>
    </row>
    <row r="181" spans="3:25" ht="15.75">
      <c r="C181" s="1028">
        <v>4</v>
      </c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3:25" ht="15.75">
      <c r="C182" s="1028">
        <v>4</v>
      </c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3:25" ht="15.75">
      <c r="C183" s="1028">
        <v>5</v>
      </c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3:25" ht="15.75">
      <c r="C184" s="1028">
        <v>4</v>
      </c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3:25" ht="15.75">
      <c r="C185" s="1028">
        <v>3</v>
      </c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3:25" ht="15.75">
      <c r="C186" s="1028">
        <v>4</v>
      </c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3:25" ht="15.75">
      <c r="C187" s="1028">
        <v>4</v>
      </c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3:25" ht="15.75">
      <c r="C188" s="1028">
        <v>5</v>
      </c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3:25" ht="15.75">
      <c r="C189" s="1028">
        <v>5.5</v>
      </c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3:25" ht="15.75">
      <c r="C190" s="1028">
        <v>8.5</v>
      </c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3:25" ht="15.75">
      <c r="C191" s="1028">
        <v>7.5</v>
      </c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3:25" ht="15.75">
      <c r="C192" s="1028">
        <v>7</v>
      </c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3:25" ht="15.75">
      <c r="C193" s="1028">
        <v>4.5</v>
      </c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3:25" ht="15.75">
      <c r="C194" s="1028">
        <v>4</v>
      </c>
      <c r="M194" s="8"/>
      <c r="N194" s="8"/>
      <c r="O194" s="8"/>
      <c r="P194" s="4"/>
      <c r="Q194" s="4"/>
      <c r="R194" s="8"/>
      <c r="S194" s="8"/>
      <c r="U194" s="8"/>
      <c r="V194" s="8"/>
      <c r="W194" s="8"/>
      <c r="Y194" s="8"/>
    </row>
    <row r="195" spans="3:25" ht="15.75">
      <c r="C195" s="1028">
        <v>3</v>
      </c>
      <c r="M195" s="8"/>
      <c r="N195" s="8"/>
      <c r="O195" s="8"/>
      <c r="P195" s="4"/>
      <c r="Q195" s="4"/>
      <c r="R195" s="8"/>
      <c r="S195" s="8"/>
      <c r="U195" s="8"/>
      <c r="V195" s="8"/>
      <c r="W195" s="8"/>
      <c r="Y195" s="8"/>
    </row>
    <row r="196" spans="3:25" ht="15.75">
      <c r="C196" s="1028">
        <v>7</v>
      </c>
      <c r="M196" s="8"/>
      <c r="N196" s="8"/>
      <c r="O196" s="8"/>
      <c r="P196" s="4"/>
      <c r="Q196" s="4"/>
      <c r="R196" s="8"/>
      <c r="S196" s="8"/>
      <c r="U196" s="8"/>
      <c r="V196" s="8"/>
      <c r="W196" s="8"/>
      <c r="Y196" s="8"/>
    </row>
    <row r="197" spans="3:25" ht="15.75">
      <c r="C197" s="1028">
        <v>5</v>
      </c>
      <c r="M197" s="8"/>
      <c r="N197" s="8"/>
      <c r="O197" s="8"/>
      <c r="P197" s="4"/>
      <c r="Q197" s="4"/>
      <c r="R197" s="8"/>
      <c r="S197" s="8"/>
      <c r="U197" s="8"/>
      <c r="V197" s="8"/>
      <c r="W197" s="8"/>
      <c r="Y197" s="8"/>
    </row>
    <row r="198" spans="3:25" ht="15.75">
      <c r="C198" s="1028">
        <v>7.5</v>
      </c>
      <c r="M198" s="8"/>
      <c r="N198" s="8"/>
      <c r="O198" s="8"/>
      <c r="P198" s="4"/>
      <c r="Q198" s="4"/>
      <c r="R198" s="8"/>
      <c r="S198" s="8"/>
      <c r="U198" s="8"/>
      <c r="V198" s="8"/>
      <c r="W198" s="8"/>
      <c r="Y198" s="8"/>
    </row>
    <row r="199" spans="3:25" ht="15.75">
      <c r="C199" s="1028">
        <v>3.5</v>
      </c>
      <c r="M199" s="8"/>
      <c r="N199" s="8"/>
      <c r="O199" s="8"/>
      <c r="P199" s="4"/>
      <c r="Q199" s="4"/>
      <c r="R199" s="8"/>
      <c r="S199" s="8"/>
      <c r="U199" s="8"/>
      <c r="V199" s="8"/>
      <c r="W199" s="8"/>
      <c r="Y199" s="8"/>
    </row>
    <row r="200" spans="13:25" ht="15.75">
      <c r="M200" s="8"/>
      <c r="N200" s="8"/>
      <c r="O200" s="8"/>
      <c r="P200" s="4"/>
      <c r="Q200" s="4"/>
      <c r="R200" s="8"/>
      <c r="S200" s="8"/>
      <c r="U200" s="8"/>
      <c r="V200" s="8"/>
      <c r="W200" s="8"/>
      <c r="Y200" s="8"/>
    </row>
    <row r="201" spans="13:25" ht="15.75">
      <c r="M201" s="8"/>
      <c r="N201" s="8"/>
      <c r="O201" s="8"/>
      <c r="P201" s="4"/>
      <c r="Q201" s="4"/>
      <c r="R201" s="8"/>
      <c r="S201" s="8"/>
      <c r="U201" s="8"/>
      <c r="V201" s="8"/>
      <c r="W201" s="8"/>
      <c r="Y201" s="8"/>
    </row>
    <row r="202" spans="13:25" ht="15.75">
      <c r="M202" s="8"/>
      <c r="N202" s="8"/>
      <c r="O202" s="8"/>
      <c r="P202" s="4"/>
      <c r="Q202" s="4"/>
      <c r="R202" s="8"/>
      <c r="S202" s="8"/>
      <c r="U202" s="8"/>
      <c r="V202" s="8"/>
      <c r="W202" s="8"/>
      <c r="Y202" s="8"/>
    </row>
    <row r="203" spans="13:25" ht="15.75">
      <c r="M203" s="8"/>
      <c r="N203" s="8"/>
      <c r="O203" s="8"/>
      <c r="P203" s="4"/>
      <c r="Q203" s="4"/>
      <c r="R203" s="8"/>
      <c r="S203" s="8"/>
      <c r="U203" s="8"/>
      <c r="V203" s="8"/>
      <c r="W203" s="8"/>
      <c r="Y203" s="8"/>
    </row>
    <row r="204" spans="13:25" ht="15.75">
      <c r="M204" s="8"/>
      <c r="N204" s="8"/>
      <c r="O204" s="8"/>
      <c r="P204" s="4"/>
      <c r="Q204" s="4"/>
      <c r="R204" s="8"/>
      <c r="S204" s="8"/>
      <c r="U204" s="8"/>
      <c r="V204" s="8"/>
      <c r="W204" s="8"/>
      <c r="Y204" s="8"/>
    </row>
    <row r="205" spans="13:25" ht="15.75">
      <c r="M205" s="8"/>
      <c r="N205" s="8"/>
      <c r="O205" s="8"/>
      <c r="P205" s="4"/>
      <c r="Q205" s="4"/>
      <c r="R205" s="8"/>
      <c r="S205" s="8"/>
      <c r="U205" s="8"/>
      <c r="V205" s="8"/>
      <c r="W205" s="8"/>
      <c r="Y205" s="8"/>
    </row>
    <row r="206" spans="13:25" ht="15.75">
      <c r="M206" s="8"/>
      <c r="N206" s="8"/>
      <c r="O206" s="8"/>
      <c r="P206" s="4"/>
      <c r="Q206" s="4"/>
      <c r="R206" s="8"/>
      <c r="S206" s="8"/>
      <c r="U206" s="8"/>
      <c r="V206" s="8"/>
      <c r="W206" s="8"/>
      <c r="Y206" s="8"/>
    </row>
    <row r="207" spans="13:25" ht="15.75">
      <c r="M207" s="8"/>
      <c r="N207" s="8"/>
      <c r="O207" s="8"/>
      <c r="P207" s="4"/>
      <c r="Q207" s="4"/>
      <c r="R207" s="8"/>
      <c r="S207" s="8"/>
      <c r="U207" s="8"/>
      <c r="V207" s="8"/>
      <c r="W207" s="8"/>
      <c r="Y207" s="8"/>
    </row>
    <row r="208" spans="13:25" ht="15.75">
      <c r="M208" s="8"/>
      <c r="N208" s="8"/>
      <c r="O208" s="8"/>
      <c r="P208" s="4"/>
      <c r="Q208" s="4"/>
      <c r="R208" s="8"/>
      <c r="S208" s="8"/>
      <c r="U208" s="8"/>
      <c r="V208" s="8"/>
      <c r="W208" s="8"/>
      <c r="Y208" s="8"/>
    </row>
  </sheetData>
  <sheetProtection/>
  <mergeCells count="105"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  <mergeCell ref="I3:L3"/>
    <mergeCell ref="M3:M7"/>
    <mergeCell ref="C4:C7"/>
    <mergeCell ref="D4:D7"/>
    <mergeCell ref="I4:I7"/>
    <mergeCell ref="J4:J7"/>
    <mergeCell ref="K4:K7"/>
    <mergeCell ref="L4:L7"/>
    <mergeCell ref="N4:Q4"/>
    <mergeCell ref="R4:U4"/>
    <mergeCell ref="V4:Z4"/>
    <mergeCell ref="N5:O5"/>
    <mergeCell ref="P5:Q5"/>
    <mergeCell ref="R5:S5"/>
    <mergeCell ref="T5:U5"/>
    <mergeCell ref="V5:W5"/>
    <mergeCell ref="X5:Y5"/>
    <mergeCell ref="N6:Z6"/>
    <mergeCell ref="N7:O7"/>
    <mergeCell ref="P7:Q7"/>
    <mergeCell ref="R7:S7"/>
    <mergeCell ref="T7:U7"/>
    <mergeCell ref="V7:W7"/>
    <mergeCell ref="X7:Y7"/>
    <mergeCell ref="A9:Z9"/>
    <mergeCell ref="A10:Z10"/>
    <mergeCell ref="AC17:AE17"/>
    <mergeCell ref="AF17:AH17"/>
    <mergeCell ref="AI17:AL17"/>
    <mergeCell ref="AM17:AN17"/>
    <mergeCell ref="AO17:AP17"/>
    <mergeCell ref="AQ17:AR17"/>
    <mergeCell ref="A20:B20"/>
    <mergeCell ref="A21:B21"/>
    <mergeCell ref="A22:B22"/>
    <mergeCell ref="A23:Z23"/>
    <mergeCell ref="AD41:AG41"/>
    <mergeCell ref="A63:B63"/>
    <mergeCell ref="A64:B64"/>
    <mergeCell ref="A65:B65"/>
    <mergeCell ref="A66:Z66"/>
    <mergeCell ref="A67:Z67"/>
    <mergeCell ref="A124:Z124"/>
    <mergeCell ref="A127:B127"/>
    <mergeCell ref="A128:Z128"/>
    <mergeCell ref="A133:B133"/>
    <mergeCell ref="A134:B134"/>
    <mergeCell ref="A135:B135"/>
    <mergeCell ref="A136:M136"/>
    <mergeCell ref="A137:B137"/>
    <mergeCell ref="A138:B138"/>
    <mergeCell ref="A139:B139"/>
    <mergeCell ref="A140:Z140"/>
    <mergeCell ref="A151:B151"/>
    <mergeCell ref="A152:B152"/>
    <mergeCell ref="A153:B153"/>
    <mergeCell ref="A154:B154"/>
    <mergeCell ref="A155:B155"/>
    <mergeCell ref="A156:B156"/>
    <mergeCell ref="A157:M157"/>
    <mergeCell ref="A158:M158"/>
    <mergeCell ref="A159:M159"/>
    <mergeCell ref="A160:M160"/>
    <mergeCell ref="A161:M161"/>
    <mergeCell ref="J162:M162"/>
    <mergeCell ref="N162:O162"/>
    <mergeCell ref="P162:Q162"/>
    <mergeCell ref="R162:S162"/>
    <mergeCell ref="T162:U162"/>
    <mergeCell ref="V162:W162"/>
    <mergeCell ref="X162:Y162"/>
    <mergeCell ref="N163:O163"/>
    <mergeCell ref="P163:Q163"/>
    <mergeCell ref="R163:S163"/>
    <mergeCell ref="T163:U163"/>
    <mergeCell ref="V163:W163"/>
    <mergeCell ref="V167:Z167"/>
    <mergeCell ref="X163:Y163"/>
    <mergeCell ref="N164:Q164"/>
    <mergeCell ref="R164:U164"/>
    <mergeCell ref="V164:Z164"/>
    <mergeCell ref="K165:M165"/>
    <mergeCell ref="N165:Q165"/>
    <mergeCell ref="R165:U165"/>
    <mergeCell ref="V165:Z165"/>
    <mergeCell ref="D169:F169"/>
    <mergeCell ref="H169:K169"/>
    <mergeCell ref="R169:U169"/>
    <mergeCell ref="D171:G171"/>
    <mergeCell ref="I171:L171"/>
    <mergeCell ref="B166:T166"/>
    <mergeCell ref="D167:F167"/>
    <mergeCell ref="H167:K167"/>
    <mergeCell ref="N167:Q167"/>
    <mergeCell ref="R167:U16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7"/>
  <sheetViews>
    <sheetView zoomScale="80" zoomScaleNormal="80" zoomScaleSheetLayoutView="90" zoomScalePageLayoutView="80" workbookViewId="0" topLeftCell="A120">
      <selection activeCell="H132" sqref="H132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625" style="10" customWidth="1"/>
    <col min="5" max="6" width="5.625" style="9" customWidth="1"/>
    <col min="7" max="7" width="8.125" style="9" customWidth="1"/>
    <col min="8" max="8" width="9.00390625" style="8" customWidth="1"/>
    <col min="9" max="9" width="7.625" style="8" customWidth="1"/>
    <col min="10" max="10" width="7.125" style="8" customWidth="1"/>
    <col min="11" max="11" width="6.375" style="8" customWidth="1"/>
    <col min="12" max="12" width="5.875" style="8" customWidth="1"/>
    <col min="13" max="13" width="8.125" style="404" customWidth="1"/>
    <col min="14" max="14" width="7.625" style="17" customWidth="1"/>
    <col min="15" max="15" width="5.375" style="278" customWidth="1"/>
    <col min="16" max="16" width="7.625" style="13" customWidth="1"/>
    <col min="17" max="17" width="4.875" style="602" customWidth="1"/>
    <col min="18" max="18" width="6.375" style="17" customWidth="1"/>
    <col min="19" max="19" width="5.625" style="278" customWidth="1"/>
    <col min="20" max="20" width="6.625" style="8" customWidth="1"/>
    <col min="21" max="21" width="5.375" style="278" customWidth="1"/>
    <col min="22" max="22" width="7.625" style="17" customWidth="1"/>
    <col min="23" max="23" width="4.625" style="278" customWidth="1"/>
    <col min="24" max="24" width="5.875" style="8" customWidth="1"/>
    <col min="25" max="25" width="5.125" style="278" customWidth="1"/>
    <col min="26" max="26" width="6.875" style="8" bestFit="1" customWidth="1"/>
    <col min="27" max="16384" width="9.125" style="8" customWidth="1"/>
  </cols>
  <sheetData>
    <row r="1" spans="1:26" s="5" customFormat="1" ht="18" customHeight="1">
      <c r="A1" s="2082" t="s">
        <v>290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  <c r="R1" s="2083"/>
      <c r="S1" s="2083"/>
      <c r="T1" s="2083"/>
      <c r="U1" s="2083"/>
      <c r="V1" s="2083"/>
      <c r="W1" s="2083"/>
      <c r="X1" s="2083"/>
      <c r="Y1" s="2083"/>
      <c r="Z1" s="2084"/>
    </row>
    <row r="2" spans="1:26" s="5" customFormat="1" ht="18.75" customHeight="1">
      <c r="A2" s="2073" t="s">
        <v>20</v>
      </c>
      <c r="B2" s="2080" t="s">
        <v>28</v>
      </c>
      <c r="C2" s="2075" t="s">
        <v>305</v>
      </c>
      <c r="D2" s="2076"/>
      <c r="E2" s="2064" t="s">
        <v>32</v>
      </c>
      <c r="F2" s="2064" t="s">
        <v>117</v>
      </c>
      <c r="G2" s="2064" t="s">
        <v>33</v>
      </c>
      <c r="H2" s="2080" t="s">
        <v>21</v>
      </c>
      <c r="I2" s="2080"/>
      <c r="J2" s="2080"/>
      <c r="K2" s="2080"/>
      <c r="L2" s="2080"/>
      <c r="M2" s="2080"/>
      <c r="N2" s="2055" t="s">
        <v>22</v>
      </c>
      <c r="O2" s="2056"/>
      <c r="P2" s="2056"/>
      <c r="Q2" s="2056"/>
      <c r="R2" s="2056"/>
      <c r="S2" s="2056"/>
      <c r="T2" s="2056"/>
      <c r="U2" s="2056"/>
      <c r="V2" s="2056"/>
      <c r="W2" s="2056"/>
      <c r="X2" s="2056"/>
      <c r="Y2" s="2056"/>
      <c r="Z2" s="2057"/>
    </row>
    <row r="3" spans="1:26" s="5" customFormat="1" ht="24.75" customHeight="1">
      <c r="A3" s="2073"/>
      <c r="B3" s="2080"/>
      <c r="C3" s="2077"/>
      <c r="D3" s="2078"/>
      <c r="E3" s="2079"/>
      <c r="F3" s="2079"/>
      <c r="G3" s="2079"/>
      <c r="H3" s="2063" t="s">
        <v>23</v>
      </c>
      <c r="I3" s="2087" t="s">
        <v>24</v>
      </c>
      <c r="J3" s="2088"/>
      <c r="K3" s="2088"/>
      <c r="L3" s="2088"/>
      <c r="M3" s="2051" t="s">
        <v>25</v>
      </c>
      <c r="N3" s="2058"/>
      <c r="O3" s="2059"/>
      <c r="P3" s="2059"/>
      <c r="Q3" s="2059"/>
      <c r="R3" s="2059"/>
      <c r="S3" s="2059"/>
      <c r="T3" s="2059"/>
      <c r="U3" s="2059"/>
      <c r="V3" s="2059"/>
      <c r="W3" s="2059"/>
      <c r="X3" s="2059"/>
      <c r="Y3" s="2059"/>
      <c r="Z3" s="2060"/>
    </row>
    <row r="4" spans="1:26" s="5" customFormat="1" ht="18" customHeight="1">
      <c r="A4" s="2073"/>
      <c r="B4" s="2080"/>
      <c r="C4" s="2063" t="s">
        <v>26</v>
      </c>
      <c r="D4" s="2063" t="s">
        <v>27</v>
      </c>
      <c r="E4" s="2079"/>
      <c r="F4" s="2079"/>
      <c r="G4" s="2079"/>
      <c r="H4" s="2063"/>
      <c r="I4" s="2089" t="s">
        <v>118</v>
      </c>
      <c r="J4" s="2063" t="s">
        <v>38</v>
      </c>
      <c r="K4" s="2093" t="s">
        <v>39</v>
      </c>
      <c r="L4" s="2094" t="s">
        <v>40</v>
      </c>
      <c r="M4" s="2051"/>
      <c r="N4" s="2035" t="s">
        <v>295</v>
      </c>
      <c r="O4" s="2035"/>
      <c r="P4" s="2035"/>
      <c r="Q4" s="2035"/>
      <c r="R4" s="2036" t="s">
        <v>296</v>
      </c>
      <c r="S4" s="2037"/>
      <c r="T4" s="2037"/>
      <c r="U4" s="2038"/>
      <c r="V4" s="2035" t="s">
        <v>291</v>
      </c>
      <c r="W4" s="2035"/>
      <c r="X4" s="2035"/>
      <c r="Y4" s="2035"/>
      <c r="Z4" s="2035"/>
    </row>
    <row r="5" spans="1:28" s="5" customFormat="1" ht="15.75">
      <c r="A5" s="2073"/>
      <c r="B5" s="2080"/>
      <c r="C5" s="2063"/>
      <c r="D5" s="2063"/>
      <c r="E5" s="2079"/>
      <c r="F5" s="2079"/>
      <c r="G5" s="2079"/>
      <c r="H5" s="2063"/>
      <c r="I5" s="2090"/>
      <c r="J5" s="2063"/>
      <c r="K5" s="2093"/>
      <c r="L5" s="2095"/>
      <c r="M5" s="2051"/>
      <c r="N5" s="2045">
        <v>1</v>
      </c>
      <c r="O5" s="2046"/>
      <c r="P5" s="2045">
        <v>2</v>
      </c>
      <c r="Q5" s="2046"/>
      <c r="R5" s="2045">
        <v>3</v>
      </c>
      <c r="S5" s="2046"/>
      <c r="T5" s="2045">
        <v>4</v>
      </c>
      <c r="U5" s="2046"/>
      <c r="V5" s="2045">
        <v>5</v>
      </c>
      <c r="W5" s="2046"/>
      <c r="X5" s="2045" t="s">
        <v>297</v>
      </c>
      <c r="Y5" s="2046"/>
      <c r="Z5" s="54" t="s">
        <v>298</v>
      </c>
      <c r="AB5" s="1026">
        <v>22.5</v>
      </c>
    </row>
    <row r="6" spans="1:28" s="5" customFormat="1" ht="18.75" customHeight="1">
      <c r="A6" s="2073"/>
      <c r="B6" s="2080"/>
      <c r="C6" s="2063"/>
      <c r="D6" s="2063"/>
      <c r="E6" s="2079"/>
      <c r="F6" s="2079"/>
      <c r="G6" s="2079"/>
      <c r="H6" s="2063"/>
      <c r="I6" s="2090"/>
      <c r="J6" s="2063"/>
      <c r="K6" s="2093"/>
      <c r="L6" s="2095"/>
      <c r="M6" s="2051"/>
      <c r="N6" s="2036" t="s">
        <v>41</v>
      </c>
      <c r="O6" s="2037"/>
      <c r="P6" s="2037"/>
      <c r="Q6" s="2037"/>
      <c r="R6" s="2037"/>
      <c r="S6" s="2037"/>
      <c r="T6" s="2037"/>
      <c r="U6" s="2037"/>
      <c r="V6" s="2037"/>
      <c r="W6" s="2037"/>
      <c r="X6" s="2037"/>
      <c r="Y6" s="2037"/>
      <c r="Z6" s="2038"/>
      <c r="AB6" s="1026">
        <v>63.5</v>
      </c>
    </row>
    <row r="7" spans="1:28" s="5" customFormat="1" ht="17.25" customHeight="1" thickBot="1">
      <c r="A7" s="2074"/>
      <c r="B7" s="2081"/>
      <c r="C7" s="2064"/>
      <c r="D7" s="2064"/>
      <c r="E7" s="2079"/>
      <c r="F7" s="2079"/>
      <c r="G7" s="2079"/>
      <c r="H7" s="2064"/>
      <c r="I7" s="2091"/>
      <c r="J7" s="2063"/>
      <c r="K7" s="2089"/>
      <c r="L7" s="2095"/>
      <c r="M7" s="2052"/>
      <c r="N7" s="2053">
        <v>15</v>
      </c>
      <c r="O7" s="2054"/>
      <c r="P7" s="2053">
        <v>9</v>
      </c>
      <c r="Q7" s="2054"/>
      <c r="R7" s="2053">
        <v>15</v>
      </c>
      <c r="S7" s="2054"/>
      <c r="T7" s="2053">
        <v>9</v>
      </c>
      <c r="U7" s="2054"/>
      <c r="V7" s="2053">
        <v>15</v>
      </c>
      <c r="W7" s="2054"/>
      <c r="X7" s="2085">
        <v>9</v>
      </c>
      <c r="Y7" s="2086"/>
      <c r="Z7" s="54">
        <v>9</v>
      </c>
      <c r="AB7" s="1026">
        <v>137.5</v>
      </c>
    </row>
    <row r="8" spans="1:28" s="5" customFormat="1" ht="16.5" customHeight="1" thickBot="1">
      <c r="A8" s="55">
        <v>1</v>
      </c>
      <c r="B8" s="56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8">
        <v>12</v>
      </c>
      <c r="M8" s="378">
        <v>13</v>
      </c>
      <c r="N8" s="59">
        <v>14</v>
      </c>
      <c r="O8" s="285">
        <v>15</v>
      </c>
      <c r="P8" s="59">
        <v>16</v>
      </c>
      <c r="Q8" s="285">
        <v>17</v>
      </c>
      <c r="R8" s="59">
        <v>18</v>
      </c>
      <c r="S8" s="285">
        <v>19</v>
      </c>
      <c r="T8" s="59">
        <v>20</v>
      </c>
      <c r="U8" s="285">
        <v>21</v>
      </c>
      <c r="V8" s="60">
        <v>22</v>
      </c>
      <c r="W8" s="253">
        <v>23</v>
      </c>
      <c r="X8" s="61">
        <v>24</v>
      </c>
      <c r="Y8" s="645">
        <v>25</v>
      </c>
      <c r="Z8" s="60">
        <v>26</v>
      </c>
      <c r="AB8" s="1026">
        <v>21</v>
      </c>
    </row>
    <row r="9" spans="1:28" s="5" customFormat="1" ht="16.5" customHeight="1" thickBot="1">
      <c r="A9" s="2047" t="s">
        <v>257</v>
      </c>
      <c r="B9" s="2048"/>
      <c r="C9" s="2048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8"/>
      <c r="S9" s="2048"/>
      <c r="T9" s="2048"/>
      <c r="U9" s="2048"/>
      <c r="V9" s="2048"/>
      <c r="W9" s="2048"/>
      <c r="X9" s="2049"/>
      <c r="Y9" s="2049"/>
      <c r="Z9" s="2050"/>
      <c r="AB9" s="1026">
        <f>SUM(AB5:AB8)</f>
        <v>244.5</v>
      </c>
    </row>
    <row r="10" spans="1:26" s="5" customFormat="1" ht="24.75" customHeight="1" thickBot="1">
      <c r="A10" s="2041" t="s">
        <v>52</v>
      </c>
      <c r="B10" s="2042"/>
      <c r="C10" s="2042"/>
      <c r="D10" s="2042"/>
      <c r="E10" s="2042"/>
      <c r="F10" s="2042"/>
      <c r="G10" s="2042"/>
      <c r="H10" s="2042"/>
      <c r="I10" s="2042"/>
      <c r="J10" s="2042"/>
      <c r="K10" s="2042"/>
      <c r="L10" s="2042"/>
      <c r="M10" s="2042"/>
      <c r="N10" s="2042"/>
      <c r="O10" s="2042"/>
      <c r="P10" s="2042"/>
      <c r="Q10" s="2042"/>
      <c r="R10" s="2042"/>
      <c r="S10" s="2042"/>
      <c r="T10" s="2042"/>
      <c r="U10" s="2042"/>
      <c r="V10" s="2042"/>
      <c r="W10" s="2042"/>
      <c r="X10" s="2042"/>
      <c r="Y10" s="2042"/>
      <c r="Z10" s="2043"/>
    </row>
    <row r="11" spans="1:27" s="5" customFormat="1" ht="33.75" customHeight="1" thickBot="1">
      <c r="A11" s="433" t="s">
        <v>119</v>
      </c>
      <c r="B11" s="434" t="s">
        <v>220</v>
      </c>
      <c r="C11" s="184"/>
      <c r="D11" s="435"/>
      <c r="E11" s="436"/>
      <c r="F11" s="437"/>
      <c r="G11" s="817">
        <f>G12+G13</f>
        <v>6.5</v>
      </c>
      <c r="H11" s="439">
        <f aca="true" t="shared" si="0" ref="H11:H19">G11*30</f>
        <v>195</v>
      </c>
      <c r="I11" s="440"/>
      <c r="J11" s="440"/>
      <c r="K11" s="440"/>
      <c r="L11" s="440"/>
      <c r="M11" s="441"/>
      <c r="N11" s="442"/>
      <c r="O11" s="443"/>
      <c r="P11" s="444"/>
      <c r="Q11" s="585"/>
      <c r="R11" s="445"/>
      <c r="S11" s="446"/>
      <c r="T11" s="445"/>
      <c r="U11" s="446"/>
      <c r="V11" s="445"/>
      <c r="W11" s="446"/>
      <c r="X11" s="445"/>
      <c r="Y11" s="446"/>
      <c r="Z11" s="447"/>
      <c r="AA11" s="802"/>
    </row>
    <row r="12" spans="1:27" s="5" customFormat="1" ht="24.75" customHeight="1" thickBot="1">
      <c r="A12" s="448"/>
      <c r="B12" s="458" t="s">
        <v>48</v>
      </c>
      <c r="C12" s="62"/>
      <c r="D12" s="63"/>
      <c r="E12" s="664"/>
      <c r="F12" s="665"/>
      <c r="G12" s="438">
        <v>5</v>
      </c>
      <c r="H12" s="439">
        <f>G12*30</f>
        <v>150</v>
      </c>
      <c r="I12" s="427"/>
      <c r="J12" s="427"/>
      <c r="K12" s="427"/>
      <c r="L12" s="427"/>
      <c r="M12" s="667"/>
      <c r="N12" s="84"/>
      <c r="O12" s="267"/>
      <c r="P12" s="89"/>
      <c r="Q12" s="587"/>
      <c r="R12" s="90"/>
      <c r="S12" s="297"/>
      <c r="T12" s="90"/>
      <c r="U12" s="297"/>
      <c r="V12" s="90"/>
      <c r="W12" s="297"/>
      <c r="X12" s="90"/>
      <c r="Y12" s="297"/>
      <c r="Z12" s="666"/>
      <c r="AA12" s="802"/>
    </row>
    <row r="13" spans="1:27" s="5" customFormat="1" ht="22.5" customHeight="1" thickBot="1">
      <c r="A13" s="448"/>
      <c r="B13" s="94" t="s">
        <v>114</v>
      </c>
      <c r="C13" s="62"/>
      <c r="D13" s="816">
        <v>6</v>
      </c>
      <c r="E13" s="664"/>
      <c r="F13" s="665"/>
      <c r="G13" s="438">
        <v>1.5</v>
      </c>
      <c r="H13" s="439">
        <f>G13*30</f>
        <v>45</v>
      </c>
      <c r="I13" s="75">
        <v>4</v>
      </c>
      <c r="J13" s="75"/>
      <c r="K13" s="75"/>
      <c r="L13" s="75">
        <v>4</v>
      </c>
      <c r="M13" s="379">
        <f>H13-I13</f>
        <v>41</v>
      </c>
      <c r="N13" s="84"/>
      <c r="O13" s="267"/>
      <c r="P13" s="89"/>
      <c r="Q13" s="587"/>
      <c r="R13" s="90"/>
      <c r="S13" s="297"/>
      <c r="T13" s="90"/>
      <c r="U13" s="297"/>
      <c r="V13" s="90"/>
      <c r="W13" s="297"/>
      <c r="X13" s="815">
        <v>4</v>
      </c>
      <c r="Y13" s="587"/>
      <c r="Z13" s="669"/>
      <c r="AA13" s="802">
        <v>3</v>
      </c>
    </row>
    <row r="14" spans="1:27" s="5" customFormat="1" ht="24" customHeight="1">
      <c r="A14" s="448" t="s">
        <v>120</v>
      </c>
      <c r="B14" s="81" t="s">
        <v>109</v>
      </c>
      <c r="C14" s="62" t="s">
        <v>108</v>
      </c>
      <c r="D14" s="82"/>
      <c r="E14" s="83"/>
      <c r="F14" s="54"/>
      <c r="G14" s="931">
        <v>4.5</v>
      </c>
      <c r="H14" s="64">
        <f t="shared" si="0"/>
        <v>135</v>
      </c>
      <c r="I14" s="104"/>
      <c r="J14" s="104"/>
      <c r="K14" s="427"/>
      <c r="L14" s="427"/>
      <c r="M14" s="668"/>
      <c r="N14" s="84"/>
      <c r="O14" s="286"/>
      <c r="P14" s="85"/>
      <c r="Q14" s="586"/>
      <c r="R14" s="86"/>
      <c r="S14" s="254"/>
      <c r="T14" s="86"/>
      <c r="U14" s="254"/>
      <c r="V14" s="86"/>
      <c r="W14" s="254"/>
      <c r="X14" s="86"/>
      <c r="Y14" s="254"/>
      <c r="Z14" s="449"/>
      <c r="AA14" s="802"/>
    </row>
    <row r="15" spans="1:27" s="5" customFormat="1" ht="30.75" customHeight="1">
      <c r="A15" s="448" t="s">
        <v>121</v>
      </c>
      <c r="B15" s="81" t="s">
        <v>111</v>
      </c>
      <c r="C15" s="62"/>
      <c r="D15" s="82" t="s">
        <v>110</v>
      </c>
      <c r="E15" s="83"/>
      <c r="F15" s="54"/>
      <c r="G15" s="861">
        <v>3</v>
      </c>
      <c r="H15" s="64">
        <f t="shared" si="0"/>
        <v>90</v>
      </c>
      <c r="I15" s="427"/>
      <c r="J15" s="427"/>
      <c r="K15" s="427"/>
      <c r="L15" s="427"/>
      <c r="M15" s="387"/>
      <c r="N15" s="84"/>
      <c r="O15" s="267"/>
      <c r="P15" s="88"/>
      <c r="Q15" s="587"/>
      <c r="R15" s="89"/>
      <c r="S15" s="297"/>
      <c r="T15" s="90"/>
      <c r="U15" s="297"/>
      <c r="V15" s="86"/>
      <c r="W15" s="254"/>
      <c r="X15" s="86"/>
      <c r="Y15" s="254"/>
      <c r="Z15" s="449"/>
      <c r="AA15" s="802"/>
    </row>
    <row r="16" spans="1:29" s="5" customFormat="1" ht="29.25" customHeight="1">
      <c r="A16" s="448" t="s">
        <v>122</v>
      </c>
      <c r="B16" s="81" t="s">
        <v>112</v>
      </c>
      <c r="C16" s="62" t="s">
        <v>108</v>
      </c>
      <c r="D16" s="62"/>
      <c r="E16" s="91"/>
      <c r="F16" s="307"/>
      <c r="G16" s="303">
        <v>4</v>
      </c>
      <c r="H16" s="64">
        <f t="shared" si="0"/>
        <v>120</v>
      </c>
      <c r="I16" s="65"/>
      <c r="J16" s="65"/>
      <c r="K16" s="65"/>
      <c r="L16" s="65"/>
      <c r="M16" s="380"/>
      <c r="N16" s="92"/>
      <c r="O16" s="287"/>
      <c r="P16" s="88"/>
      <c r="Q16" s="586"/>
      <c r="R16" s="86"/>
      <c r="S16" s="254"/>
      <c r="T16" s="86"/>
      <c r="U16" s="254"/>
      <c r="V16" s="86"/>
      <c r="W16" s="254"/>
      <c r="X16" s="86"/>
      <c r="Y16" s="254"/>
      <c r="Z16" s="449"/>
      <c r="AA16" s="802"/>
      <c r="AB16" s="5" t="s">
        <v>299</v>
      </c>
      <c r="AC16" s="5">
        <f>G19</f>
        <v>1.5</v>
      </c>
    </row>
    <row r="17" spans="1:45" s="5" customFormat="1" ht="22.5" customHeight="1" thickBot="1">
      <c r="A17" s="344" t="s">
        <v>123</v>
      </c>
      <c r="B17" s="450" t="s">
        <v>113</v>
      </c>
      <c r="C17" s="451"/>
      <c r="D17" s="451"/>
      <c r="E17" s="452"/>
      <c r="F17" s="453"/>
      <c r="G17" s="932">
        <v>4.5</v>
      </c>
      <c r="H17" s="454">
        <f t="shared" si="0"/>
        <v>135</v>
      </c>
      <c r="I17" s="455"/>
      <c r="J17" s="455"/>
      <c r="K17" s="455"/>
      <c r="L17" s="455"/>
      <c r="M17" s="456"/>
      <c r="N17" s="457"/>
      <c r="O17" s="428"/>
      <c r="P17" s="429"/>
      <c r="Q17" s="588"/>
      <c r="R17" s="430"/>
      <c r="S17" s="431"/>
      <c r="T17" s="430"/>
      <c r="U17" s="431"/>
      <c r="V17" s="430"/>
      <c r="W17" s="431"/>
      <c r="X17" s="430"/>
      <c r="Y17" s="431"/>
      <c r="Z17" s="432"/>
      <c r="AA17" s="802"/>
      <c r="AB17" s="5" t="s">
        <v>300</v>
      </c>
      <c r="AC17" s="2092"/>
      <c r="AD17" s="2092"/>
      <c r="AE17" s="2092"/>
      <c r="AF17" s="2092"/>
      <c r="AG17" s="2092"/>
      <c r="AH17" s="2092"/>
      <c r="AI17" s="2092"/>
      <c r="AJ17" s="2092"/>
      <c r="AK17" s="2092"/>
      <c r="AL17" s="2092"/>
      <c r="AM17" s="2092"/>
      <c r="AN17" s="2092"/>
      <c r="AO17" s="2092"/>
      <c r="AP17" s="2092"/>
      <c r="AQ17" s="2092"/>
      <c r="AR17" s="2092"/>
      <c r="AS17" s="611"/>
    </row>
    <row r="18" spans="1:45" s="5" customFormat="1" ht="22.5" customHeight="1" thickBot="1">
      <c r="A18" s="93"/>
      <c r="B18" s="458" t="s">
        <v>48</v>
      </c>
      <c r="C18" s="73"/>
      <c r="D18" s="73"/>
      <c r="E18" s="95"/>
      <c r="F18" s="459"/>
      <c r="G18" s="862">
        <v>3</v>
      </c>
      <c r="H18" s="339">
        <f t="shared" si="0"/>
        <v>90</v>
      </c>
      <c r="I18" s="75"/>
      <c r="J18" s="75"/>
      <c r="K18" s="75"/>
      <c r="L18" s="75"/>
      <c r="M18" s="381"/>
      <c r="N18" s="76"/>
      <c r="O18" s="288"/>
      <c r="P18" s="79"/>
      <c r="Q18" s="589"/>
      <c r="R18" s="97"/>
      <c r="S18" s="255"/>
      <c r="T18" s="97"/>
      <c r="U18" s="255"/>
      <c r="V18" s="97"/>
      <c r="W18" s="255"/>
      <c r="X18" s="97"/>
      <c r="Y18" s="646"/>
      <c r="Z18" s="98"/>
      <c r="AA18" s="802"/>
      <c r="AB18" s="5" t="s">
        <v>301</v>
      </c>
      <c r="AC18" s="612">
        <f>G19</f>
        <v>1.5</v>
      </c>
      <c r="AD18" s="612"/>
      <c r="AE18" s="612"/>
      <c r="AF18" s="612"/>
      <c r="AG18" s="612"/>
      <c r="AH18" s="612"/>
      <c r="AI18" s="612"/>
      <c r="AJ18" s="612"/>
      <c r="AK18" s="612"/>
      <c r="AL18" s="612"/>
      <c r="AM18" s="612"/>
      <c r="AN18" s="612"/>
      <c r="AO18" s="612"/>
      <c r="AP18" s="612"/>
      <c r="AQ18" s="613"/>
      <c r="AR18" s="613"/>
      <c r="AS18" s="612"/>
    </row>
    <row r="19" spans="1:45" s="5" customFormat="1" ht="26.25" customHeight="1" thickBot="1">
      <c r="A19" s="344" t="s">
        <v>195</v>
      </c>
      <c r="B19" s="94" t="s">
        <v>114</v>
      </c>
      <c r="C19" s="460">
        <v>1</v>
      </c>
      <c r="D19" s="231"/>
      <c r="E19" s="461"/>
      <c r="F19" s="462"/>
      <c r="G19" s="863">
        <v>1.5</v>
      </c>
      <c r="H19" s="339">
        <f t="shared" si="0"/>
        <v>45</v>
      </c>
      <c r="I19" s="75">
        <v>4</v>
      </c>
      <c r="J19" s="75">
        <v>4</v>
      </c>
      <c r="K19" s="75"/>
      <c r="L19" s="75">
        <v>0</v>
      </c>
      <c r="M19" s="379">
        <f>H19-I19</f>
        <v>41</v>
      </c>
      <c r="N19" s="76">
        <v>4</v>
      </c>
      <c r="O19" s="269"/>
      <c r="P19" s="79"/>
      <c r="Q19" s="589"/>
      <c r="R19" s="97"/>
      <c r="S19" s="255"/>
      <c r="T19" s="97"/>
      <c r="U19" s="255"/>
      <c r="V19" s="97"/>
      <c r="W19" s="255"/>
      <c r="X19" s="97"/>
      <c r="Y19" s="255"/>
      <c r="Z19" s="98"/>
      <c r="AA19" s="802">
        <v>1</v>
      </c>
      <c r="AC19" s="614"/>
      <c r="AD19" s="615"/>
      <c r="AE19" s="615"/>
      <c r="AF19" s="548"/>
      <c r="AG19" s="616"/>
      <c r="AH19" s="616"/>
      <c r="AI19" s="617"/>
      <c r="AJ19" s="617"/>
      <c r="AK19" s="617"/>
      <c r="AL19" s="617"/>
      <c r="AM19" s="617"/>
      <c r="AN19" s="617"/>
      <c r="AO19" s="617"/>
      <c r="AP19" s="617"/>
      <c r="AQ19" s="617"/>
      <c r="AR19" s="617"/>
      <c r="AS19" s="617"/>
    </row>
    <row r="20" spans="1:45" ht="19.5" thickBot="1">
      <c r="A20" s="2071" t="s">
        <v>53</v>
      </c>
      <c r="B20" s="2072"/>
      <c r="C20" s="463"/>
      <c r="D20" s="464"/>
      <c r="E20" s="369"/>
      <c r="F20" s="465"/>
      <c r="G20" s="340">
        <f>SUM(G21+G22)</f>
        <v>22.5</v>
      </c>
      <c r="H20" s="426">
        <f>SUM(H21+H22)</f>
        <v>675</v>
      </c>
      <c r="I20" s="463"/>
      <c r="J20" s="463"/>
      <c r="K20" s="463"/>
      <c r="L20" s="463"/>
      <c r="M20" s="466"/>
      <c r="N20" s="467"/>
      <c r="O20" s="469"/>
      <c r="P20" s="470"/>
      <c r="Q20" s="590"/>
      <c r="R20" s="471"/>
      <c r="S20" s="472"/>
      <c r="T20" s="471"/>
      <c r="U20" s="472"/>
      <c r="V20" s="471"/>
      <c r="W20" s="472"/>
      <c r="X20" s="471"/>
      <c r="Y20" s="472"/>
      <c r="Z20" s="471"/>
      <c r="AA20" s="803"/>
      <c r="AC20" s="618"/>
      <c r="AF20" s="619"/>
      <c r="AG20" s="619"/>
      <c r="AH20" s="619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</row>
    <row r="21" spans="1:45" ht="19.5" thickBot="1">
      <c r="A21" s="2039" t="s">
        <v>54</v>
      </c>
      <c r="B21" s="2040"/>
      <c r="C21" s="73"/>
      <c r="D21" s="73"/>
      <c r="E21" s="236"/>
      <c r="F21" s="73"/>
      <c r="G21" s="239">
        <f>SUMIF($B$11:$B$19,"=*на базі ВНЗ 1 рівня*",G11:G19)</f>
        <v>19.5</v>
      </c>
      <c r="H21" s="188">
        <f>SUMIF($B$11:$B$19,"=*на базі ВНЗ 1 рівня*",H11:H19)</f>
        <v>585</v>
      </c>
      <c r="I21" s="179"/>
      <c r="J21" s="179"/>
      <c r="K21" s="179"/>
      <c r="L21" s="179"/>
      <c r="M21" s="391"/>
      <c r="N21" s="475"/>
      <c r="O21" s="271"/>
      <c r="P21" s="476"/>
      <c r="Q21" s="591"/>
      <c r="R21" s="477"/>
      <c r="S21" s="478"/>
      <c r="T21" s="477"/>
      <c r="U21" s="478"/>
      <c r="V21" s="477"/>
      <c r="W21" s="478"/>
      <c r="X21" s="477"/>
      <c r="Y21" s="478"/>
      <c r="Z21" s="479"/>
      <c r="AA21" s="803"/>
      <c r="AC21" s="618"/>
      <c r="AF21" s="619"/>
      <c r="AG21" s="619"/>
      <c r="AH21" s="619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</row>
    <row r="22" spans="1:50" s="32" customFormat="1" ht="30" customHeight="1" thickBot="1">
      <c r="A22" s="2069" t="s">
        <v>55</v>
      </c>
      <c r="B22" s="2070"/>
      <c r="C22" s="371"/>
      <c r="D22" s="371"/>
      <c r="E22" s="480"/>
      <c r="F22" s="371"/>
      <c r="G22" s="481">
        <f aca="true" t="shared" si="1" ref="G22:M22">SUMIF($B$11:$B$19,"=* ДДМА*",G11:G19)</f>
        <v>3</v>
      </c>
      <c r="H22" s="371">
        <f t="shared" si="1"/>
        <v>90</v>
      </c>
      <c r="I22" s="371">
        <f t="shared" si="1"/>
        <v>8</v>
      </c>
      <c r="J22" s="371">
        <f t="shared" si="1"/>
        <v>4</v>
      </c>
      <c r="K22" s="371">
        <f t="shared" si="1"/>
        <v>0</v>
      </c>
      <c r="L22" s="371">
        <f t="shared" si="1"/>
        <v>4</v>
      </c>
      <c r="M22" s="480">
        <f t="shared" si="1"/>
        <v>82</v>
      </c>
      <c r="N22" s="482">
        <f>SUM(N11:N19)</f>
        <v>4</v>
      </c>
      <c r="O22" s="482"/>
      <c r="P22" s="482">
        <f>SUM(P11:P19)</f>
        <v>0</v>
      </c>
      <c r="Q22" s="482"/>
      <c r="R22" s="482">
        <f>SUM(R11:R19)</f>
        <v>0</v>
      </c>
      <c r="S22" s="482"/>
      <c r="T22" s="482">
        <f>SUM(T11:T19)</f>
        <v>0</v>
      </c>
      <c r="U22" s="482"/>
      <c r="V22" s="482">
        <f>SUM(V11:V19)</f>
        <v>0</v>
      </c>
      <c r="W22" s="482"/>
      <c r="X22" s="482">
        <f>SUM(X11:X19)</f>
        <v>4</v>
      </c>
      <c r="Y22" s="482"/>
      <c r="Z22" s="483">
        <f>SUM(Z11:Z19)</f>
        <v>0</v>
      </c>
      <c r="AA22" s="803"/>
      <c r="AB22" s="8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8"/>
      <c r="AU22" s="8"/>
      <c r="AV22" s="8"/>
      <c r="AW22" s="8"/>
      <c r="AX22" s="8"/>
    </row>
    <row r="23" spans="1:30" ht="30" customHeight="1" thickBot="1">
      <c r="A23" s="2102" t="s">
        <v>56</v>
      </c>
      <c r="B23" s="2103"/>
      <c r="C23" s="2103"/>
      <c r="D23" s="2103"/>
      <c r="E23" s="2103"/>
      <c r="F23" s="2103"/>
      <c r="G23" s="2103"/>
      <c r="H23" s="2103"/>
      <c r="I23" s="2103"/>
      <c r="J23" s="2103"/>
      <c r="K23" s="2103"/>
      <c r="L23" s="2103"/>
      <c r="M23" s="2103"/>
      <c r="N23" s="2103"/>
      <c r="O23" s="2103"/>
      <c r="P23" s="2103"/>
      <c r="Q23" s="2103"/>
      <c r="R23" s="2103"/>
      <c r="S23" s="2103"/>
      <c r="T23" s="2103"/>
      <c r="U23" s="2103"/>
      <c r="V23" s="2103"/>
      <c r="W23" s="2103"/>
      <c r="X23" s="2103"/>
      <c r="Y23" s="2103"/>
      <c r="Z23" s="2104"/>
      <c r="AA23" s="804"/>
      <c r="AB23" s="36"/>
      <c r="AC23" s="36"/>
      <c r="AD23" s="36"/>
    </row>
    <row r="24" spans="1:45" s="6" customFormat="1" ht="41.25" customHeight="1">
      <c r="A24" s="484" t="s">
        <v>126</v>
      </c>
      <c r="B24" s="814" t="s">
        <v>196</v>
      </c>
      <c r="C24" s="486"/>
      <c r="D24" s="486"/>
      <c r="E24" s="486"/>
      <c r="F24" s="486"/>
      <c r="G24" s="933">
        <v>4</v>
      </c>
      <c r="H24" s="488">
        <f aca="true" t="shared" si="2" ref="H24:H61">G24*30</f>
        <v>120</v>
      </c>
      <c r="I24" s="110"/>
      <c r="J24" s="110"/>
      <c r="K24" s="106"/>
      <c r="L24" s="106"/>
      <c r="M24" s="382"/>
      <c r="N24" s="87"/>
      <c r="O24" s="273"/>
      <c r="P24" s="111"/>
      <c r="Q24" s="273"/>
      <c r="R24" s="113"/>
      <c r="S24" s="259"/>
      <c r="T24" s="113"/>
      <c r="U24" s="259"/>
      <c r="V24" s="113"/>
      <c r="W24" s="259"/>
      <c r="X24" s="88"/>
      <c r="Y24" s="647"/>
      <c r="Z24" s="137"/>
      <c r="AA24" s="805"/>
      <c r="AC24" s="615"/>
      <c r="AD24" s="621"/>
      <c r="AE24" s="621"/>
      <c r="AF24" s="621"/>
      <c r="AG24" s="621"/>
      <c r="AH24" s="621"/>
      <c r="AI24" s="622"/>
      <c r="AJ24" s="621"/>
      <c r="AK24" s="622"/>
      <c r="AL24" s="622"/>
      <c r="AM24" s="622"/>
      <c r="AN24" s="622"/>
      <c r="AO24" s="622"/>
      <c r="AP24" s="622"/>
      <c r="AQ24" s="548"/>
      <c r="AR24" s="548"/>
      <c r="AS24" s="623"/>
    </row>
    <row r="25" spans="1:45" s="6" customFormat="1" ht="36" customHeight="1">
      <c r="A25" s="489" t="s">
        <v>197</v>
      </c>
      <c r="B25" s="490" t="s">
        <v>201</v>
      </c>
      <c r="C25" s="491"/>
      <c r="D25" s="491"/>
      <c r="E25" s="492"/>
      <c r="F25" s="492"/>
      <c r="G25" s="864">
        <v>2</v>
      </c>
      <c r="H25" s="494">
        <f t="shared" si="2"/>
        <v>60</v>
      </c>
      <c r="I25" s="110"/>
      <c r="J25" s="110"/>
      <c r="K25" s="106"/>
      <c r="L25" s="106"/>
      <c r="M25" s="382"/>
      <c r="N25" s="87"/>
      <c r="O25" s="273"/>
      <c r="P25" s="111"/>
      <c r="Q25" s="273"/>
      <c r="R25" s="113"/>
      <c r="S25" s="259"/>
      <c r="T25" s="113"/>
      <c r="U25" s="259"/>
      <c r="V25" s="113"/>
      <c r="W25" s="259"/>
      <c r="X25" s="88"/>
      <c r="Y25" s="647"/>
      <c r="Z25" s="137"/>
      <c r="AA25" s="805"/>
      <c r="AC25" s="615"/>
      <c r="AD25" s="621"/>
      <c r="AE25" s="621"/>
      <c r="AF25" s="621"/>
      <c r="AG25" s="621"/>
      <c r="AH25" s="621"/>
      <c r="AI25" s="622"/>
      <c r="AJ25" s="621"/>
      <c r="AK25" s="622"/>
      <c r="AL25" s="622"/>
      <c r="AM25" s="622"/>
      <c r="AN25" s="622"/>
      <c r="AO25" s="622"/>
      <c r="AP25" s="622"/>
      <c r="AQ25" s="548"/>
      <c r="AR25" s="548"/>
      <c r="AS25" s="623"/>
    </row>
    <row r="26" spans="1:45" s="6" customFormat="1" ht="34.5" customHeight="1">
      <c r="A26" s="495" t="s">
        <v>198</v>
      </c>
      <c r="B26" s="496" t="s">
        <v>199</v>
      </c>
      <c r="C26" s="497"/>
      <c r="D26" s="498"/>
      <c r="E26" s="499"/>
      <c r="F26" s="500"/>
      <c r="G26" s="865">
        <v>2</v>
      </c>
      <c r="H26" s="502">
        <f t="shared" si="2"/>
        <v>60</v>
      </c>
      <c r="I26" s="110"/>
      <c r="J26" s="110"/>
      <c r="K26" s="106"/>
      <c r="L26" s="106"/>
      <c r="M26" s="382"/>
      <c r="N26" s="87"/>
      <c r="O26" s="273"/>
      <c r="P26" s="111"/>
      <c r="Q26" s="273"/>
      <c r="R26" s="113"/>
      <c r="S26" s="259"/>
      <c r="T26" s="113"/>
      <c r="U26" s="259"/>
      <c r="V26" s="113"/>
      <c r="W26" s="259"/>
      <c r="X26" s="88"/>
      <c r="Y26" s="647"/>
      <c r="Z26" s="137"/>
      <c r="AA26" s="805"/>
      <c r="AC26" s="615"/>
      <c r="AD26" s="621"/>
      <c r="AE26" s="621"/>
      <c r="AF26" s="621"/>
      <c r="AG26" s="621"/>
      <c r="AH26" s="621"/>
      <c r="AI26" s="622"/>
      <c r="AJ26" s="621"/>
      <c r="AK26" s="622"/>
      <c r="AL26" s="622"/>
      <c r="AM26" s="622"/>
      <c r="AN26" s="622"/>
      <c r="AO26" s="622"/>
      <c r="AP26" s="622"/>
      <c r="AQ26" s="548"/>
      <c r="AR26" s="548"/>
      <c r="AS26" s="623"/>
    </row>
    <row r="27" spans="1:45" s="6" customFormat="1" ht="26.25" customHeight="1" thickBot="1">
      <c r="A27" s="503"/>
      <c r="B27" s="504" t="s">
        <v>48</v>
      </c>
      <c r="C27" s="505"/>
      <c r="D27" s="506"/>
      <c r="E27" s="507"/>
      <c r="F27" s="508"/>
      <c r="G27" s="866">
        <v>0.5</v>
      </c>
      <c r="H27" s="510">
        <f t="shared" si="2"/>
        <v>15</v>
      </c>
      <c r="I27" s="134"/>
      <c r="J27" s="134"/>
      <c r="K27" s="135"/>
      <c r="L27" s="135"/>
      <c r="M27" s="384"/>
      <c r="N27" s="71"/>
      <c r="O27" s="294"/>
      <c r="P27" s="168"/>
      <c r="Q27" s="294"/>
      <c r="R27" s="169"/>
      <c r="S27" s="264"/>
      <c r="T27" s="169"/>
      <c r="U27" s="264"/>
      <c r="V27" s="169"/>
      <c r="W27" s="264"/>
      <c r="X27" s="72"/>
      <c r="Y27" s="648"/>
      <c r="Z27" s="511"/>
      <c r="AA27" s="805"/>
      <c r="AC27" s="615"/>
      <c r="AD27" s="621"/>
      <c r="AE27" s="621"/>
      <c r="AF27" s="621"/>
      <c r="AG27" s="621"/>
      <c r="AH27" s="621"/>
      <c r="AI27" s="622"/>
      <c r="AJ27" s="621"/>
      <c r="AK27" s="622"/>
      <c r="AL27" s="622"/>
      <c r="AM27" s="622"/>
      <c r="AN27" s="622"/>
      <c r="AO27" s="622"/>
      <c r="AP27" s="622"/>
      <c r="AQ27" s="548"/>
      <c r="AR27" s="548"/>
      <c r="AS27" s="623"/>
    </row>
    <row r="28" spans="1:45" s="6" customFormat="1" ht="29.25" customHeight="1" thickBot="1">
      <c r="A28" s="495" t="s">
        <v>200</v>
      </c>
      <c r="B28" s="94" t="s">
        <v>61</v>
      </c>
      <c r="C28" s="122">
        <v>6</v>
      </c>
      <c r="D28" s="145"/>
      <c r="E28" s="146"/>
      <c r="F28" s="145"/>
      <c r="G28" s="239">
        <v>1.5</v>
      </c>
      <c r="H28" s="512">
        <f t="shared" si="2"/>
        <v>45</v>
      </c>
      <c r="I28" s="680">
        <v>4</v>
      </c>
      <c r="J28" s="681">
        <v>4</v>
      </c>
      <c r="K28" s="122"/>
      <c r="L28" s="122"/>
      <c r="M28" s="379">
        <f>H28-I28</f>
        <v>41</v>
      </c>
      <c r="N28" s="77"/>
      <c r="O28" s="275"/>
      <c r="P28" s="126"/>
      <c r="Q28" s="275"/>
      <c r="R28" s="130"/>
      <c r="S28" s="258"/>
      <c r="T28" s="130"/>
      <c r="U28" s="258"/>
      <c r="V28" s="130"/>
      <c r="W28" s="258"/>
      <c r="X28" s="679">
        <v>4</v>
      </c>
      <c r="Y28" s="649"/>
      <c r="Z28" s="224"/>
      <c r="AA28" s="805">
        <v>3</v>
      </c>
      <c r="AC28" s="5" t="s">
        <v>299</v>
      </c>
      <c r="AD28" s="928">
        <f>SUMIF(AA24:AA64,1,G24:G62)</f>
        <v>24.5</v>
      </c>
      <c r="AE28" s="928">
        <f>G31+G39+G40+G49+G53+G60+G61</f>
        <v>24.5</v>
      </c>
      <c r="AF28" s="621"/>
      <c r="AG28" s="621"/>
      <c r="AH28" s="621"/>
      <c r="AI28" s="622"/>
      <c r="AJ28" s="621"/>
      <c r="AK28" s="622"/>
      <c r="AL28" s="622"/>
      <c r="AM28" s="622"/>
      <c r="AN28" s="622"/>
      <c r="AO28" s="622"/>
      <c r="AP28" s="622"/>
      <c r="AQ28" s="548"/>
      <c r="AR28" s="548"/>
      <c r="AS28" s="623"/>
    </row>
    <row r="29" spans="1:50" s="12" customFormat="1" ht="27.75" customHeight="1">
      <c r="A29" s="87" t="s">
        <v>127</v>
      </c>
      <c r="B29" s="105" t="s">
        <v>57</v>
      </c>
      <c r="C29" s="106"/>
      <c r="D29" s="107"/>
      <c r="E29" s="108"/>
      <c r="F29" s="331"/>
      <c r="G29" s="303">
        <v>7</v>
      </c>
      <c r="H29" s="109">
        <f t="shared" si="2"/>
        <v>210</v>
      </c>
      <c r="I29" s="110"/>
      <c r="J29" s="110"/>
      <c r="K29" s="106"/>
      <c r="L29" s="106"/>
      <c r="M29" s="382"/>
      <c r="N29" s="87"/>
      <c r="O29" s="273"/>
      <c r="P29" s="111"/>
      <c r="Q29" s="592"/>
      <c r="R29" s="113"/>
      <c r="S29" s="256"/>
      <c r="T29" s="114"/>
      <c r="U29" s="256"/>
      <c r="V29" s="114"/>
      <c r="W29" s="256"/>
      <c r="X29" s="114"/>
      <c r="Y29" s="256"/>
      <c r="Z29" s="114"/>
      <c r="AA29" s="806"/>
      <c r="AC29" s="5" t="s">
        <v>300</v>
      </c>
      <c r="AD29" s="928">
        <f>SUMIF(AA24:AA64,2,G24:G62)</f>
        <v>6</v>
      </c>
      <c r="AE29" s="928">
        <f>G45+G50+G56+G62</f>
        <v>6</v>
      </c>
      <c r="AF29" s="621"/>
      <c r="AG29" s="624"/>
      <c r="AH29" s="624"/>
      <c r="AI29" s="622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"/>
      <c r="AU29" s="6"/>
      <c r="AV29" s="6"/>
      <c r="AW29" s="6"/>
      <c r="AX29" s="6"/>
    </row>
    <row r="30" spans="1:50" s="12" customFormat="1" ht="20.25" customHeight="1" thickBot="1">
      <c r="A30" s="104"/>
      <c r="B30" s="68" t="s">
        <v>48</v>
      </c>
      <c r="C30" s="115"/>
      <c r="D30" s="116"/>
      <c r="E30" s="117"/>
      <c r="F30" s="518"/>
      <c r="G30" s="309">
        <v>3.5</v>
      </c>
      <c r="H30" s="324">
        <f t="shared" si="2"/>
        <v>105</v>
      </c>
      <c r="I30" s="118"/>
      <c r="J30" s="119"/>
      <c r="K30" s="115"/>
      <c r="L30" s="115"/>
      <c r="M30" s="383"/>
      <c r="N30" s="120"/>
      <c r="O30" s="289"/>
      <c r="P30" s="120"/>
      <c r="Q30" s="289"/>
      <c r="R30" s="120"/>
      <c r="S30" s="257"/>
      <c r="T30" s="121"/>
      <c r="U30" s="257"/>
      <c r="V30" s="121"/>
      <c r="W30" s="257"/>
      <c r="X30" s="121"/>
      <c r="Y30" s="257"/>
      <c r="Z30" s="121"/>
      <c r="AA30" s="806"/>
      <c r="AC30" s="5" t="s">
        <v>301</v>
      </c>
      <c r="AD30" s="928">
        <f>SUMIF(AA24:AA64,3,G24:G62)</f>
        <v>4.5</v>
      </c>
      <c r="AE30" s="929">
        <f>G28+G35+G46</f>
        <v>4.5</v>
      </c>
      <c r="AF30" s="626"/>
      <c r="AG30" s="626"/>
      <c r="AH30" s="626"/>
      <c r="AI30" s="626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"/>
      <c r="AU30" s="6"/>
      <c r="AV30" s="6"/>
      <c r="AW30" s="6"/>
      <c r="AX30" s="6"/>
    </row>
    <row r="31" spans="1:45" s="6" customFormat="1" ht="18.75" customHeight="1" thickBot="1">
      <c r="A31" s="87" t="s">
        <v>128</v>
      </c>
      <c r="B31" s="94" t="s">
        <v>58</v>
      </c>
      <c r="C31" s="122">
        <v>2</v>
      </c>
      <c r="D31" s="122"/>
      <c r="E31" s="123"/>
      <c r="F31" s="520"/>
      <c r="G31" s="770">
        <v>3.5</v>
      </c>
      <c r="H31" s="771">
        <f t="shared" si="2"/>
        <v>105</v>
      </c>
      <c r="I31" s="772">
        <f>SUM(J31:L31)</f>
        <v>8</v>
      </c>
      <c r="J31" s="158">
        <v>6</v>
      </c>
      <c r="K31" s="173">
        <v>2</v>
      </c>
      <c r="L31" s="173"/>
      <c r="M31" s="388">
        <f>H31-I31</f>
        <v>97</v>
      </c>
      <c r="N31" s="773"/>
      <c r="O31" s="276"/>
      <c r="P31" s="684">
        <v>6</v>
      </c>
      <c r="Q31" s="774">
        <v>2</v>
      </c>
      <c r="R31" s="773"/>
      <c r="S31" s="265"/>
      <c r="T31" s="175"/>
      <c r="U31" s="265"/>
      <c r="V31" s="175"/>
      <c r="W31" s="265"/>
      <c r="X31" s="175"/>
      <c r="Y31" s="655"/>
      <c r="Z31" s="177"/>
      <c r="AA31" s="805">
        <v>1</v>
      </c>
      <c r="AC31" s="626"/>
      <c r="AD31" s="621"/>
      <c r="AE31" s="621"/>
      <c r="AF31" s="627"/>
      <c r="AG31" s="626"/>
      <c r="AH31" s="628"/>
      <c r="AI31" s="626"/>
      <c r="AJ31" s="624"/>
      <c r="AK31" s="622"/>
      <c r="AL31" s="622"/>
      <c r="AM31" s="622"/>
      <c r="AN31" s="622"/>
      <c r="AO31" s="622"/>
      <c r="AP31" s="622"/>
      <c r="AQ31" s="622"/>
      <c r="AR31" s="622"/>
      <c r="AS31" s="622"/>
    </row>
    <row r="32" spans="1:45" s="6" customFormat="1" ht="22.5" customHeight="1">
      <c r="A32" s="87" t="s">
        <v>129</v>
      </c>
      <c r="B32" s="132" t="s">
        <v>115</v>
      </c>
      <c r="C32" s="133"/>
      <c r="D32" s="135"/>
      <c r="E32" s="186"/>
      <c r="F32" s="186"/>
      <c r="G32" s="867">
        <v>3</v>
      </c>
      <c r="H32" s="326">
        <f t="shared" si="2"/>
        <v>90</v>
      </c>
      <c r="I32" s="784"/>
      <c r="J32" s="784"/>
      <c r="K32" s="785"/>
      <c r="L32" s="785"/>
      <c r="M32" s="387"/>
      <c r="N32" s="66"/>
      <c r="O32" s="786"/>
      <c r="P32" s="327"/>
      <c r="Q32" s="328"/>
      <c r="R32" s="156"/>
      <c r="S32" s="262"/>
      <c r="T32" s="156"/>
      <c r="U32" s="262"/>
      <c r="V32" s="787"/>
      <c r="W32" s="788"/>
      <c r="X32" s="787"/>
      <c r="Y32" s="788"/>
      <c r="Z32" s="787"/>
      <c r="AA32" s="805"/>
      <c r="AC32" s="615"/>
      <c r="AD32" s="615"/>
      <c r="AE32" s="615"/>
      <c r="AF32" s="621"/>
      <c r="AG32" s="621"/>
      <c r="AH32" s="621"/>
      <c r="AI32" s="622"/>
      <c r="AJ32" s="622"/>
      <c r="AK32" s="622"/>
      <c r="AL32" s="622"/>
      <c r="AM32" s="622"/>
      <c r="AN32" s="622"/>
      <c r="AO32" s="625"/>
      <c r="AP32" s="625"/>
      <c r="AQ32" s="625"/>
      <c r="AR32" s="625"/>
      <c r="AS32" s="625"/>
    </row>
    <row r="33" spans="1:45" s="6" customFormat="1" ht="22.5" customHeight="1">
      <c r="A33" s="495" t="s">
        <v>130</v>
      </c>
      <c r="B33" s="767" t="s">
        <v>259</v>
      </c>
      <c r="C33" s="685"/>
      <c r="D33" s="685"/>
      <c r="E33" s="768"/>
      <c r="F33" s="768"/>
      <c r="G33" s="934">
        <f>G34+G35</f>
        <v>3.5</v>
      </c>
      <c r="H33" s="686">
        <f>G33*30</f>
        <v>105</v>
      </c>
      <c r="I33" s="784"/>
      <c r="J33" s="784"/>
      <c r="K33" s="785"/>
      <c r="L33" s="785"/>
      <c r="M33" s="387"/>
      <c r="N33" s="66"/>
      <c r="O33" s="786"/>
      <c r="P33" s="327"/>
      <c r="Q33" s="328"/>
      <c r="R33" s="156"/>
      <c r="S33" s="262"/>
      <c r="T33" s="156"/>
      <c r="U33" s="262"/>
      <c r="V33" s="787"/>
      <c r="W33" s="788"/>
      <c r="X33" s="787"/>
      <c r="Y33" s="788"/>
      <c r="Z33" s="787"/>
      <c r="AA33" s="805"/>
      <c r="AC33" s="615"/>
      <c r="AD33" s="615"/>
      <c r="AE33" s="615"/>
      <c r="AF33" s="621"/>
      <c r="AG33" s="621"/>
      <c r="AH33" s="621"/>
      <c r="AI33" s="622"/>
      <c r="AJ33" s="622"/>
      <c r="AK33" s="622"/>
      <c r="AL33" s="622"/>
      <c r="AM33" s="622"/>
      <c r="AN33" s="622"/>
      <c r="AO33" s="625"/>
      <c r="AP33" s="625"/>
      <c r="AQ33" s="625"/>
      <c r="AR33" s="625"/>
      <c r="AS33" s="625"/>
    </row>
    <row r="34" spans="1:45" s="6" customFormat="1" ht="22.5" customHeight="1" thickBot="1">
      <c r="A34" s="769"/>
      <c r="B34" s="687" t="s">
        <v>48</v>
      </c>
      <c r="C34" s="491"/>
      <c r="D34" s="491"/>
      <c r="E34" s="492"/>
      <c r="F34" s="492"/>
      <c r="G34" s="934">
        <v>0.5</v>
      </c>
      <c r="H34" s="686">
        <f>G34*30</f>
        <v>15</v>
      </c>
      <c r="I34" s="784"/>
      <c r="J34" s="784"/>
      <c r="K34" s="785"/>
      <c r="L34" s="785"/>
      <c r="M34" s="387"/>
      <c r="N34" s="66"/>
      <c r="O34" s="786"/>
      <c r="P34" s="327"/>
      <c r="Q34" s="328"/>
      <c r="R34" s="156"/>
      <c r="S34" s="262"/>
      <c r="T34" s="156"/>
      <c r="U34" s="262"/>
      <c r="V34" s="787"/>
      <c r="W34" s="788"/>
      <c r="X34" s="787"/>
      <c r="Y34" s="788"/>
      <c r="Z34" s="787"/>
      <c r="AA34" s="805"/>
      <c r="AC34" s="615"/>
      <c r="AD34" s="615"/>
      <c r="AE34" s="615"/>
      <c r="AF34" s="621"/>
      <c r="AG34" s="621"/>
      <c r="AH34" s="621"/>
      <c r="AI34" s="622"/>
      <c r="AJ34" s="622"/>
      <c r="AK34" s="622"/>
      <c r="AL34" s="622"/>
      <c r="AM34" s="622"/>
      <c r="AN34" s="622"/>
      <c r="AO34" s="625"/>
      <c r="AP34" s="625"/>
      <c r="AQ34" s="625"/>
      <c r="AR34" s="625"/>
      <c r="AS34" s="625"/>
    </row>
    <row r="35" spans="1:45" s="6" customFormat="1" ht="36.75" customHeight="1" thickBot="1">
      <c r="A35" s="515" t="s">
        <v>260</v>
      </c>
      <c r="B35" s="178" t="s">
        <v>202</v>
      </c>
      <c r="C35" s="145"/>
      <c r="D35" s="122">
        <v>5</v>
      </c>
      <c r="E35" s="146"/>
      <c r="F35" s="145"/>
      <c r="G35" s="935">
        <v>3</v>
      </c>
      <c r="H35" s="775">
        <f>G35*30</f>
        <v>90</v>
      </c>
      <c r="I35" s="776">
        <f>SUM(J35:L35)</f>
        <v>4</v>
      </c>
      <c r="J35" s="776">
        <v>4</v>
      </c>
      <c r="K35" s="777"/>
      <c r="L35" s="777"/>
      <c r="M35" s="778">
        <f>H35-I35</f>
        <v>86</v>
      </c>
      <c r="N35" s="225"/>
      <c r="O35" s="779"/>
      <c r="P35" s="226"/>
      <c r="Q35" s="277"/>
      <c r="R35" s="227"/>
      <c r="S35" s="780"/>
      <c r="T35" s="781"/>
      <c r="U35" s="780"/>
      <c r="V35" s="346">
        <v>4</v>
      </c>
      <c r="W35" s="782"/>
      <c r="X35" s="226"/>
      <c r="Y35" s="277"/>
      <c r="Z35" s="783"/>
      <c r="AA35" s="805">
        <v>3</v>
      </c>
      <c r="AC35" s="615"/>
      <c r="AD35" s="621"/>
      <c r="AE35" s="621"/>
      <c r="AF35" s="621"/>
      <c r="AG35" s="621"/>
      <c r="AH35" s="621"/>
      <c r="AI35" s="622"/>
      <c r="AJ35" s="621"/>
      <c r="AK35" s="622"/>
      <c r="AL35" s="622"/>
      <c r="AM35" s="622"/>
      <c r="AN35" s="622"/>
      <c r="AO35" s="622"/>
      <c r="AP35" s="622"/>
      <c r="AQ35" s="621"/>
      <c r="AR35" s="621"/>
      <c r="AS35" s="623"/>
    </row>
    <row r="36" spans="1:45" s="6" customFormat="1" ht="24.75" customHeight="1">
      <c r="A36" s="87" t="s">
        <v>131</v>
      </c>
      <c r="B36" s="105" t="s">
        <v>261</v>
      </c>
      <c r="C36" s="107"/>
      <c r="D36" s="107"/>
      <c r="E36" s="108"/>
      <c r="F36" s="331"/>
      <c r="G36" s="936">
        <f>G37+G38</f>
        <v>13.5</v>
      </c>
      <c r="H36" s="109">
        <f t="shared" si="2"/>
        <v>405</v>
      </c>
      <c r="I36" s="110"/>
      <c r="J36" s="110"/>
      <c r="K36" s="106"/>
      <c r="L36" s="106"/>
      <c r="M36" s="382"/>
      <c r="N36" s="87"/>
      <c r="O36" s="273"/>
      <c r="P36" s="111"/>
      <c r="Q36" s="273"/>
      <c r="R36" s="113"/>
      <c r="S36" s="259"/>
      <c r="T36" s="113"/>
      <c r="U36" s="259"/>
      <c r="V36" s="113"/>
      <c r="W36" s="259"/>
      <c r="X36" s="113"/>
      <c r="Y36" s="259"/>
      <c r="Z36" s="114"/>
      <c r="AA36" s="805"/>
      <c r="AC36" s="615"/>
      <c r="AD36" s="621"/>
      <c r="AE36" s="621"/>
      <c r="AF36" s="621"/>
      <c r="AG36" s="621"/>
      <c r="AH36" s="621"/>
      <c r="AI36" s="622"/>
      <c r="AJ36" s="622"/>
      <c r="AK36" s="622"/>
      <c r="AL36" s="622"/>
      <c r="AM36" s="622"/>
      <c r="AN36" s="622"/>
      <c r="AO36" s="622"/>
      <c r="AP36" s="622"/>
      <c r="AQ36" s="622"/>
      <c r="AR36" s="622"/>
      <c r="AS36" s="625"/>
    </row>
    <row r="37" spans="1:45" s="6" customFormat="1" ht="20.25" customHeight="1" thickBot="1">
      <c r="A37" s="104"/>
      <c r="B37" s="149" t="s">
        <v>48</v>
      </c>
      <c r="C37" s="150"/>
      <c r="D37" s="151"/>
      <c r="E37" s="152"/>
      <c r="F37" s="315"/>
      <c r="G37" s="931">
        <v>6.5</v>
      </c>
      <c r="H37" s="109">
        <f t="shared" si="2"/>
        <v>195</v>
      </c>
      <c r="I37" s="99"/>
      <c r="J37" s="153"/>
      <c r="K37" s="154"/>
      <c r="L37" s="154"/>
      <c r="M37" s="386"/>
      <c r="N37" s="155"/>
      <c r="O37" s="291"/>
      <c r="P37" s="155"/>
      <c r="Q37" s="291"/>
      <c r="R37" s="155"/>
      <c r="S37" s="262"/>
      <c r="T37" s="156"/>
      <c r="U37" s="262"/>
      <c r="V37" s="156"/>
      <c r="W37" s="262"/>
      <c r="X37" s="156"/>
      <c r="Y37" s="262"/>
      <c r="Z37" s="156"/>
      <c r="AA37" s="805"/>
      <c r="AC37" s="626"/>
      <c r="AD37" s="626"/>
      <c r="AE37" s="626"/>
      <c r="AF37" s="626"/>
      <c r="AG37" s="626"/>
      <c r="AH37" s="626"/>
      <c r="AI37" s="626"/>
      <c r="AJ37" s="622"/>
      <c r="AK37" s="622"/>
      <c r="AL37" s="622"/>
      <c r="AM37" s="622"/>
      <c r="AN37" s="622"/>
      <c r="AO37" s="622"/>
      <c r="AP37" s="622"/>
      <c r="AQ37" s="622"/>
      <c r="AR37" s="622"/>
      <c r="AS37" s="622"/>
    </row>
    <row r="38" spans="1:45" s="6" customFormat="1" ht="24" customHeight="1" thickBot="1">
      <c r="A38" s="87"/>
      <c r="B38" s="68" t="s">
        <v>134</v>
      </c>
      <c r="C38" s="139"/>
      <c r="D38" s="139"/>
      <c r="E38" s="157"/>
      <c r="F38" s="521"/>
      <c r="G38" s="937">
        <v>7</v>
      </c>
      <c r="H38" s="324">
        <f t="shared" si="2"/>
        <v>210</v>
      </c>
      <c r="I38" s="158">
        <f>SUM(J38:L38)</f>
        <v>28</v>
      </c>
      <c r="J38" s="134">
        <v>20</v>
      </c>
      <c r="K38" s="135"/>
      <c r="L38" s="135">
        <v>8</v>
      </c>
      <c r="M38" s="384">
        <f>H38-I38</f>
        <v>182</v>
      </c>
      <c r="N38" s="103"/>
      <c r="O38" s="292"/>
      <c r="P38" s="159"/>
      <c r="Q38" s="289"/>
      <c r="R38" s="120"/>
      <c r="S38" s="260"/>
      <c r="T38" s="144"/>
      <c r="U38" s="260"/>
      <c r="V38" s="121"/>
      <c r="W38" s="257"/>
      <c r="X38" s="121"/>
      <c r="Y38" s="257"/>
      <c r="Z38" s="121"/>
      <c r="AA38" s="805"/>
      <c r="AC38" s="50"/>
      <c r="AD38" s="548"/>
      <c r="AE38" s="548"/>
      <c r="AF38" s="548"/>
      <c r="AG38" s="626"/>
      <c r="AH38" s="626"/>
      <c r="AI38" s="626"/>
      <c r="AJ38" s="622"/>
      <c r="AK38" s="622"/>
      <c r="AL38" s="622"/>
      <c r="AM38" s="622"/>
      <c r="AN38" s="622"/>
      <c r="AO38" s="625"/>
      <c r="AP38" s="625"/>
      <c r="AQ38" s="625"/>
      <c r="AR38" s="625"/>
      <c r="AS38" s="625"/>
    </row>
    <row r="39" spans="1:45" s="6" customFormat="1" ht="18.75" customHeight="1" thickBot="1">
      <c r="A39" s="515" t="s">
        <v>132</v>
      </c>
      <c r="B39" s="94" t="s">
        <v>59</v>
      </c>
      <c r="C39" s="921">
        <v>1</v>
      </c>
      <c r="D39" s="160"/>
      <c r="E39" s="146"/>
      <c r="F39" s="145"/>
      <c r="G39" s="938">
        <v>4</v>
      </c>
      <c r="H39" s="512">
        <f t="shared" si="2"/>
        <v>120</v>
      </c>
      <c r="I39" s="161">
        <v>16</v>
      </c>
      <c r="J39" s="162">
        <v>12</v>
      </c>
      <c r="K39" s="163"/>
      <c r="L39" s="163" t="s">
        <v>274</v>
      </c>
      <c r="M39" s="379">
        <f>H39-I39</f>
        <v>104</v>
      </c>
      <c r="N39" s="147">
        <v>12</v>
      </c>
      <c r="O39" s="266">
        <v>4</v>
      </c>
      <c r="P39" s="79"/>
      <c r="Q39" s="594"/>
      <c r="R39" s="125"/>
      <c r="S39" s="258"/>
      <c r="T39" s="130"/>
      <c r="U39" s="258"/>
      <c r="V39" s="164"/>
      <c r="W39" s="263"/>
      <c r="X39" s="164"/>
      <c r="Y39" s="651"/>
      <c r="Z39" s="165"/>
      <c r="AA39" s="805">
        <v>1</v>
      </c>
      <c r="AC39" s="629"/>
      <c r="AD39" s="621"/>
      <c r="AE39" s="627"/>
      <c r="AF39" s="548"/>
      <c r="AG39" s="50"/>
      <c r="AH39" s="50"/>
      <c r="AI39" s="626"/>
      <c r="AJ39" s="622"/>
      <c r="AK39" s="622"/>
      <c r="AL39" s="622"/>
      <c r="AM39" s="622"/>
      <c r="AN39" s="622"/>
      <c r="AO39" s="625"/>
      <c r="AP39" s="625"/>
      <c r="AQ39" s="625"/>
      <c r="AR39" s="625"/>
      <c r="AS39" s="625"/>
    </row>
    <row r="40" spans="1:45" s="6" customFormat="1" ht="20.25" customHeight="1" thickBot="1">
      <c r="A40" s="515" t="s">
        <v>133</v>
      </c>
      <c r="B40" s="94" t="s">
        <v>59</v>
      </c>
      <c r="C40" s="922">
        <v>2</v>
      </c>
      <c r="D40" s="166"/>
      <c r="E40" s="308"/>
      <c r="F40" s="524"/>
      <c r="G40" s="938">
        <v>3</v>
      </c>
      <c r="H40" s="512">
        <f t="shared" si="2"/>
        <v>90</v>
      </c>
      <c r="I40" s="161">
        <v>12</v>
      </c>
      <c r="J40" s="162">
        <v>8</v>
      </c>
      <c r="K40" s="163"/>
      <c r="L40" s="163" t="s">
        <v>274</v>
      </c>
      <c r="M40" s="379">
        <f>H40-I40</f>
        <v>78</v>
      </c>
      <c r="N40" s="77"/>
      <c r="O40" s="261"/>
      <c r="P40" s="127">
        <v>8</v>
      </c>
      <c r="Q40" s="266">
        <v>4</v>
      </c>
      <c r="R40" s="74"/>
      <c r="S40" s="258"/>
      <c r="T40" s="130"/>
      <c r="U40" s="258"/>
      <c r="V40" s="164"/>
      <c r="W40" s="263"/>
      <c r="X40" s="164"/>
      <c r="Y40" s="651"/>
      <c r="Z40" s="165"/>
      <c r="AA40" s="805">
        <v>1</v>
      </c>
      <c r="AC40" s="615"/>
      <c r="AD40" s="621"/>
      <c r="AE40" s="548"/>
      <c r="AF40" s="627"/>
      <c r="AG40" s="630"/>
      <c r="AH40" s="627"/>
      <c r="AI40" s="631"/>
      <c r="AJ40" s="622"/>
      <c r="AK40" s="622"/>
      <c r="AL40" s="622"/>
      <c r="AM40" s="622"/>
      <c r="AN40" s="622"/>
      <c r="AO40" s="625"/>
      <c r="AP40" s="625"/>
      <c r="AQ40" s="625"/>
      <c r="AR40" s="625"/>
      <c r="AS40" s="625"/>
    </row>
    <row r="41" spans="1:45" s="6" customFormat="1" ht="33" customHeight="1" thickBot="1">
      <c r="A41" s="87" t="s">
        <v>135</v>
      </c>
      <c r="B41" s="870" t="s">
        <v>60</v>
      </c>
      <c r="C41" s="871"/>
      <c r="D41" s="871"/>
      <c r="E41" s="872"/>
      <c r="F41" s="873"/>
      <c r="G41" s="818">
        <v>7</v>
      </c>
      <c r="H41" s="109">
        <f t="shared" si="2"/>
        <v>210</v>
      </c>
      <c r="I41" s="110"/>
      <c r="J41" s="110"/>
      <c r="K41" s="106"/>
      <c r="L41" s="106"/>
      <c r="M41" s="382"/>
      <c r="N41" s="71"/>
      <c r="O41" s="293"/>
      <c r="P41" s="523"/>
      <c r="Q41" s="294"/>
      <c r="R41" s="169"/>
      <c r="S41" s="264"/>
      <c r="T41" s="168"/>
      <c r="U41" s="294"/>
      <c r="V41" s="169"/>
      <c r="W41" s="264"/>
      <c r="X41" s="169"/>
      <c r="Y41" s="264"/>
      <c r="Z41" s="113"/>
      <c r="AA41" s="805"/>
      <c r="AC41" s="615"/>
      <c r="AD41" s="2009" t="s">
        <v>292</v>
      </c>
      <c r="AE41" s="2009"/>
      <c r="AF41" s="2009"/>
      <c r="AG41" s="2009"/>
      <c r="AH41" s="621"/>
      <c r="AI41" s="622"/>
      <c r="AJ41" s="622"/>
      <c r="AK41" s="622"/>
      <c r="AL41" s="622"/>
      <c r="AM41" s="621"/>
      <c r="AN41" s="621"/>
      <c r="AO41" s="622"/>
      <c r="AP41" s="622"/>
      <c r="AQ41" s="622"/>
      <c r="AR41" s="622"/>
      <c r="AS41" s="622"/>
    </row>
    <row r="42" spans="1:45" s="6" customFormat="1" ht="22.5" customHeight="1" thickBot="1">
      <c r="A42" s="69"/>
      <c r="B42" s="874" t="s">
        <v>48</v>
      </c>
      <c r="C42" s="875"/>
      <c r="D42" s="875"/>
      <c r="E42" s="876"/>
      <c r="F42" s="877"/>
      <c r="G42" s="946">
        <v>2</v>
      </c>
      <c r="H42" s="326">
        <f t="shared" si="2"/>
        <v>60</v>
      </c>
      <c r="I42" s="134"/>
      <c r="J42" s="134"/>
      <c r="K42" s="135"/>
      <c r="L42" s="135"/>
      <c r="M42" s="384"/>
      <c r="N42" s="142"/>
      <c r="O42" s="268"/>
      <c r="P42" s="143"/>
      <c r="Q42" s="274"/>
      <c r="R42" s="144"/>
      <c r="S42" s="260"/>
      <c r="T42" s="143"/>
      <c r="U42" s="274"/>
      <c r="V42" s="144"/>
      <c r="W42" s="260"/>
      <c r="X42" s="144"/>
      <c r="Y42" s="260"/>
      <c r="Z42" s="144"/>
      <c r="AA42" s="805"/>
      <c r="AC42" s="615"/>
      <c r="AD42" s="615"/>
      <c r="AE42" s="615"/>
      <c r="AF42" s="621"/>
      <c r="AG42" s="621"/>
      <c r="AH42" s="621"/>
      <c r="AI42" s="622"/>
      <c r="AJ42" s="622"/>
      <c r="AK42" s="622"/>
      <c r="AL42" s="622"/>
      <c r="AM42" s="621"/>
      <c r="AN42" s="621"/>
      <c r="AO42" s="622"/>
      <c r="AP42" s="622"/>
      <c r="AQ42" s="622"/>
      <c r="AR42" s="622"/>
      <c r="AS42" s="622"/>
    </row>
    <row r="43" spans="1:45" s="6" customFormat="1" ht="22.5" customHeight="1" thickBot="1">
      <c r="A43" s="80"/>
      <c r="B43" s="149" t="s">
        <v>134</v>
      </c>
      <c r="C43" s="944"/>
      <c r="D43" s="944"/>
      <c r="E43" s="945"/>
      <c r="F43" s="945"/>
      <c r="G43" s="950">
        <v>5</v>
      </c>
      <c r="H43" s="326">
        <f t="shared" si="2"/>
        <v>150</v>
      </c>
      <c r="I43" s="784">
        <f>I44+I45</f>
        <v>16</v>
      </c>
      <c r="J43" s="784">
        <v>12</v>
      </c>
      <c r="K43" s="785">
        <v>4</v>
      </c>
      <c r="L43" s="785"/>
      <c r="M43" s="379">
        <f>H43-I43</f>
        <v>134</v>
      </c>
      <c r="N43" s="66"/>
      <c r="O43" s="786"/>
      <c r="P43" s="327"/>
      <c r="Q43" s="328"/>
      <c r="R43" s="156"/>
      <c r="S43" s="262"/>
      <c r="T43" s="327"/>
      <c r="U43" s="328"/>
      <c r="V43" s="156"/>
      <c r="W43" s="262"/>
      <c r="X43" s="156"/>
      <c r="Y43" s="262"/>
      <c r="Z43" s="156"/>
      <c r="AA43" s="805"/>
      <c r="AC43" s="615"/>
      <c r="AD43" s="615"/>
      <c r="AE43" s="615"/>
      <c r="AF43" s="621"/>
      <c r="AG43" s="621"/>
      <c r="AH43" s="621"/>
      <c r="AI43" s="622"/>
      <c r="AJ43" s="622"/>
      <c r="AK43" s="622"/>
      <c r="AL43" s="622"/>
      <c r="AM43" s="621"/>
      <c r="AN43" s="621"/>
      <c r="AO43" s="622"/>
      <c r="AP43" s="622"/>
      <c r="AQ43" s="622"/>
      <c r="AR43" s="622"/>
      <c r="AS43" s="622"/>
    </row>
    <row r="44" spans="1:45" s="6" customFormat="1" ht="22.5" customHeight="1" thickBot="1">
      <c r="A44" s="80" t="s">
        <v>136</v>
      </c>
      <c r="B44" s="939" t="s">
        <v>58</v>
      </c>
      <c r="C44" s="944"/>
      <c r="D44" s="947">
        <v>3</v>
      </c>
      <c r="E44" s="945"/>
      <c r="F44" s="945"/>
      <c r="G44" s="950">
        <v>2.5</v>
      </c>
      <c r="H44" s="326">
        <f t="shared" si="2"/>
        <v>75</v>
      </c>
      <c r="I44" s="784">
        <v>8</v>
      </c>
      <c r="J44" s="776">
        <v>6</v>
      </c>
      <c r="K44" s="777" t="s">
        <v>277</v>
      </c>
      <c r="L44" s="785"/>
      <c r="M44" s="379">
        <f>H44-I44</f>
        <v>67</v>
      </c>
      <c r="N44" s="66"/>
      <c r="O44" s="786"/>
      <c r="P44" s="327"/>
      <c r="Q44" s="328"/>
      <c r="R44" s="948">
        <v>8</v>
      </c>
      <c r="S44" s="949">
        <v>0</v>
      </c>
      <c r="T44" s="327"/>
      <c r="U44" s="328"/>
      <c r="V44" s="156"/>
      <c r="W44" s="262"/>
      <c r="X44" s="156"/>
      <c r="Y44" s="262"/>
      <c r="Z44" s="156"/>
      <c r="AA44" s="805"/>
      <c r="AC44" s="615"/>
      <c r="AD44" s="615"/>
      <c r="AE44" s="615"/>
      <c r="AF44" s="621"/>
      <c r="AG44" s="621"/>
      <c r="AH44" s="621"/>
      <c r="AI44" s="622"/>
      <c r="AJ44" s="622"/>
      <c r="AK44" s="622"/>
      <c r="AL44" s="622"/>
      <c r="AM44" s="621"/>
      <c r="AN44" s="621"/>
      <c r="AO44" s="622"/>
      <c r="AP44" s="622"/>
      <c r="AQ44" s="622"/>
      <c r="AR44" s="622"/>
      <c r="AS44" s="622"/>
    </row>
    <row r="45" spans="1:45" s="6" customFormat="1" ht="24.75" customHeight="1" thickBot="1">
      <c r="A45" s="87" t="s">
        <v>137</v>
      </c>
      <c r="B45" s="939" t="s">
        <v>58</v>
      </c>
      <c r="C45" s="940">
        <v>4</v>
      </c>
      <c r="D45" s="941"/>
      <c r="E45" s="942"/>
      <c r="F45" s="943"/>
      <c r="G45" s="951">
        <v>2.5</v>
      </c>
      <c r="H45" s="326">
        <f t="shared" si="2"/>
        <v>75</v>
      </c>
      <c r="I45" s="776">
        <v>8</v>
      </c>
      <c r="J45" s="776">
        <v>6</v>
      </c>
      <c r="K45" s="777" t="s">
        <v>277</v>
      </c>
      <c r="L45" s="777"/>
      <c r="M45" s="778">
        <f>H45-I45</f>
        <v>67</v>
      </c>
      <c r="N45" s="225"/>
      <c r="O45" s="350"/>
      <c r="P45" s="226"/>
      <c r="Q45" s="277"/>
      <c r="R45" s="227"/>
      <c r="S45" s="782"/>
      <c r="T45" s="682">
        <v>8</v>
      </c>
      <c r="U45" s="609">
        <v>0</v>
      </c>
      <c r="V45" s="227"/>
      <c r="W45" s="782"/>
      <c r="X45" s="227"/>
      <c r="Y45" s="658"/>
      <c r="Z45" s="333"/>
      <c r="AA45" s="805">
        <v>2</v>
      </c>
      <c r="AC45" s="615"/>
      <c r="AD45" s="615"/>
      <c r="AE45" s="615"/>
      <c r="AF45" s="621"/>
      <c r="AG45" s="621"/>
      <c r="AH45" s="621"/>
      <c r="AI45" s="622"/>
      <c r="AJ45" s="622"/>
      <c r="AK45" s="622"/>
      <c r="AL45" s="622"/>
      <c r="AM45" s="627"/>
      <c r="AN45" s="627"/>
      <c r="AO45" s="622"/>
      <c r="AP45" s="622"/>
      <c r="AQ45" s="622"/>
      <c r="AR45" s="622"/>
      <c r="AS45" s="622"/>
    </row>
    <row r="46" spans="1:50" s="35" customFormat="1" ht="45" customHeight="1" hidden="1" thickBot="1">
      <c r="A46" s="87"/>
      <c r="B46" s="883"/>
      <c r="C46" s="879"/>
      <c r="D46" s="879"/>
      <c r="E46" s="884"/>
      <c r="F46" s="885"/>
      <c r="G46" s="882"/>
      <c r="H46" s="952"/>
      <c r="I46" s="411"/>
      <c r="J46" s="411"/>
      <c r="K46" s="412"/>
      <c r="L46" s="412"/>
      <c r="M46" s="374"/>
      <c r="N46" s="375"/>
      <c r="O46" s="375"/>
      <c r="P46" s="413"/>
      <c r="Q46" s="413"/>
      <c r="R46" s="375"/>
      <c r="S46" s="375"/>
      <c r="T46" s="414"/>
      <c r="U46" s="414"/>
      <c r="V46" s="415"/>
      <c r="W46" s="415"/>
      <c r="X46" s="375"/>
      <c r="Y46" s="375"/>
      <c r="Z46" s="416"/>
      <c r="AA46" s="807">
        <v>3</v>
      </c>
      <c r="AB46" s="8"/>
      <c r="AC46" s="8"/>
      <c r="AD46" s="8"/>
      <c r="AE46" s="8"/>
      <c r="AF46" s="4"/>
      <c r="AG46" s="4"/>
      <c r="AH46" s="4"/>
      <c r="AI46" s="8"/>
      <c r="AJ46" s="8"/>
      <c r="AK46" s="8"/>
      <c r="AL46" s="8"/>
      <c r="AM46" s="548"/>
      <c r="AN46" s="548"/>
      <c r="AO46" s="627"/>
      <c r="AP46" s="627"/>
      <c r="AQ46" s="8"/>
      <c r="AR46" s="8"/>
      <c r="AS46" s="8"/>
      <c r="AT46" s="8"/>
      <c r="AU46" s="8"/>
      <c r="AV46" s="8"/>
      <c r="AW46" s="8"/>
      <c r="AX46" s="8"/>
    </row>
    <row r="47" spans="1:50" s="35" customFormat="1" ht="30" customHeight="1" thickBot="1">
      <c r="A47" s="87" t="s">
        <v>124</v>
      </c>
      <c r="B47" s="870" t="s">
        <v>262</v>
      </c>
      <c r="C47" s="886"/>
      <c r="D47" s="886"/>
      <c r="E47" s="887"/>
      <c r="F47" s="888"/>
      <c r="G47" s="936">
        <v>6.5</v>
      </c>
      <c r="H47" s="109">
        <f>G47*30</f>
        <v>195</v>
      </c>
      <c r="I47" s="549"/>
      <c r="J47" s="549"/>
      <c r="K47" s="683"/>
      <c r="L47" s="683"/>
      <c r="M47" s="789"/>
      <c r="N47" s="790"/>
      <c r="O47" s="790"/>
      <c r="P47" s="791"/>
      <c r="Q47" s="791"/>
      <c r="R47" s="790"/>
      <c r="S47" s="790"/>
      <c r="T47" s="553"/>
      <c r="U47" s="553"/>
      <c r="V47" s="679"/>
      <c r="W47" s="679"/>
      <c r="X47" s="790"/>
      <c r="Y47" s="792"/>
      <c r="Z47" s="793"/>
      <c r="AA47" s="808"/>
      <c r="AB47" s="8"/>
      <c r="AC47" s="8"/>
      <c r="AD47" s="8"/>
      <c r="AE47" s="8"/>
      <c r="AF47" s="4"/>
      <c r="AG47" s="4"/>
      <c r="AH47" s="4"/>
      <c r="AI47" s="8"/>
      <c r="AJ47" s="8"/>
      <c r="AK47" s="8"/>
      <c r="AL47" s="8"/>
      <c r="AM47" s="548"/>
      <c r="AN47" s="548"/>
      <c r="AO47" s="627"/>
      <c r="AP47" s="627"/>
      <c r="AQ47" s="8"/>
      <c r="AR47" s="8"/>
      <c r="AS47" s="8"/>
      <c r="AT47" s="8"/>
      <c r="AU47" s="8"/>
      <c r="AV47" s="8"/>
      <c r="AW47" s="8"/>
      <c r="AX47" s="8"/>
    </row>
    <row r="48" spans="1:50" s="35" customFormat="1" ht="30" customHeight="1" thickBot="1">
      <c r="A48" s="87"/>
      <c r="B48" s="957" t="s">
        <v>48</v>
      </c>
      <c r="C48" s="953"/>
      <c r="D48" s="953"/>
      <c r="E48" s="954"/>
      <c r="F48" s="955"/>
      <c r="G48" s="959">
        <v>1.5</v>
      </c>
      <c r="H48" s="324">
        <f>G48*30</f>
        <v>45</v>
      </c>
      <c r="I48" s="549"/>
      <c r="J48" s="549"/>
      <c r="K48" s="683"/>
      <c r="L48" s="683"/>
      <c r="M48" s="789"/>
      <c r="N48" s="790"/>
      <c r="O48" s="790"/>
      <c r="P48" s="791"/>
      <c r="Q48" s="791"/>
      <c r="R48" s="790"/>
      <c r="S48" s="790"/>
      <c r="T48" s="553"/>
      <c r="U48" s="553"/>
      <c r="V48" s="679"/>
      <c r="W48" s="679"/>
      <c r="X48" s="790"/>
      <c r="Y48" s="792"/>
      <c r="Z48" s="793"/>
      <c r="AA48" s="808"/>
      <c r="AB48" s="8"/>
      <c r="AC48" s="8"/>
      <c r="AD48" s="8"/>
      <c r="AE48" s="8"/>
      <c r="AF48" s="4"/>
      <c r="AG48" s="4"/>
      <c r="AH48" s="4"/>
      <c r="AI48" s="8"/>
      <c r="AJ48" s="8"/>
      <c r="AK48" s="8"/>
      <c r="AL48" s="8"/>
      <c r="AM48" s="548"/>
      <c r="AN48" s="548"/>
      <c r="AO48" s="627"/>
      <c r="AP48" s="627"/>
      <c r="AQ48" s="8"/>
      <c r="AR48" s="8"/>
      <c r="AS48" s="8"/>
      <c r="AT48" s="8"/>
      <c r="AU48" s="8"/>
      <c r="AV48" s="8"/>
      <c r="AW48" s="8"/>
      <c r="AX48" s="8"/>
    </row>
    <row r="49" spans="1:45" s="6" customFormat="1" ht="24.75" customHeight="1" thickBot="1">
      <c r="A49" s="87" t="s">
        <v>125</v>
      </c>
      <c r="B49" s="958" t="s">
        <v>239</v>
      </c>
      <c r="C49" s="889">
        <v>2</v>
      </c>
      <c r="D49" s="890"/>
      <c r="E49" s="884"/>
      <c r="F49" s="885"/>
      <c r="G49" s="960">
        <v>5</v>
      </c>
      <c r="H49" s="512">
        <f t="shared" si="2"/>
        <v>150</v>
      </c>
      <c r="I49" s="124">
        <v>8</v>
      </c>
      <c r="J49" s="124">
        <v>6</v>
      </c>
      <c r="K49" s="122">
        <v>2</v>
      </c>
      <c r="L49" s="122"/>
      <c r="M49" s="379">
        <f>H49-I49</f>
        <v>142</v>
      </c>
      <c r="N49" s="77"/>
      <c r="O49" s="275"/>
      <c r="P49" s="679">
        <v>8</v>
      </c>
      <c r="Q49" s="266">
        <v>0</v>
      </c>
      <c r="R49" s="130"/>
      <c r="S49" s="258"/>
      <c r="T49" s="130"/>
      <c r="U49" s="258"/>
      <c r="V49" s="130"/>
      <c r="W49" s="258"/>
      <c r="X49" s="130"/>
      <c r="Y49" s="650"/>
      <c r="Z49" s="131"/>
      <c r="AA49" s="805">
        <v>1</v>
      </c>
      <c r="AC49" s="615"/>
      <c r="AD49" s="621"/>
      <c r="AE49" s="621"/>
      <c r="AF49" s="627"/>
      <c r="AG49" s="627"/>
      <c r="AH49" s="627"/>
      <c r="AI49" s="622"/>
      <c r="AJ49" s="622"/>
      <c r="AK49" s="622"/>
      <c r="AL49" s="622"/>
      <c r="AM49" s="622"/>
      <c r="AN49" s="622"/>
      <c r="AO49" s="622"/>
      <c r="AP49" s="622"/>
      <c r="AQ49" s="622"/>
      <c r="AR49" s="622"/>
      <c r="AS49" s="622"/>
    </row>
    <row r="50" spans="1:50" s="33" customFormat="1" ht="28.5" customHeight="1" hidden="1" thickBot="1">
      <c r="A50" s="87"/>
      <c r="B50" s="956"/>
      <c r="C50" s="879"/>
      <c r="D50" s="879"/>
      <c r="E50" s="924"/>
      <c r="F50" s="879"/>
      <c r="G50" s="882"/>
      <c r="H50" s="410"/>
      <c r="I50" s="411"/>
      <c r="J50" s="411"/>
      <c r="K50" s="412"/>
      <c r="L50" s="412"/>
      <c r="M50" s="374"/>
      <c r="N50" s="406"/>
      <c r="O50" s="419"/>
      <c r="P50" s="419"/>
      <c r="Q50" s="275"/>
      <c r="R50" s="415"/>
      <c r="S50" s="415"/>
      <c r="T50" s="419"/>
      <c r="U50" s="275"/>
      <c r="V50" s="420"/>
      <c r="W50" s="420"/>
      <c r="X50" s="420"/>
      <c r="Y50" s="258"/>
      <c r="Z50" s="421"/>
      <c r="AA50" s="807">
        <v>2</v>
      </c>
      <c r="AB50" s="6"/>
      <c r="AC50" s="615"/>
      <c r="AD50" s="621"/>
      <c r="AE50" s="621"/>
      <c r="AF50" s="621"/>
      <c r="AG50" s="621"/>
      <c r="AH50" s="621"/>
      <c r="AI50" s="627"/>
      <c r="AJ50" s="627"/>
      <c r="AK50" s="627"/>
      <c r="AL50" s="627"/>
      <c r="AM50" s="621"/>
      <c r="AN50" s="621"/>
      <c r="AO50" s="622"/>
      <c r="AP50" s="622"/>
      <c r="AQ50" s="622"/>
      <c r="AR50" s="622"/>
      <c r="AS50" s="622"/>
      <c r="AT50" s="6"/>
      <c r="AU50" s="6"/>
      <c r="AV50" s="6"/>
      <c r="AW50" s="6"/>
      <c r="AX50" s="6"/>
    </row>
    <row r="51" spans="1:45" s="6" customFormat="1" ht="33.75" customHeight="1">
      <c r="A51" s="87" t="s">
        <v>138</v>
      </c>
      <c r="B51" s="893" t="s">
        <v>63</v>
      </c>
      <c r="C51" s="133"/>
      <c r="D51" s="133"/>
      <c r="E51" s="186"/>
      <c r="F51" s="519"/>
      <c r="G51" s="304">
        <v>3.5</v>
      </c>
      <c r="H51" s="324">
        <f t="shared" si="2"/>
        <v>105</v>
      </c>
      <c r="I51" s="134"/>
      <c r="J51" s="134"/>
      <c r="K51" s="135"/>
      <c r="L51" s="135"/>
      <c r="M51" s="384"/>
      <c r="N51" s="71"/>
      <c r="O51" s="294"/>
      <c r="P51" s="168"/>
      <c r="Q51" s="294"/>
      <c r="R51" s="169"/>
      <c r="S51" s="264"/>
      <c r="T51" s="169"/>
      <c r="U51" s="264"/>
      <c r="V51" s="169"/>
      <c r="W51" s="264"/>
      <c r="X51" s="169"/>
      <c r="Y51" s="652"/>
      <c r="Z51" s="212"/>
      <c r="AA51" s="805"/>
      <c r="AC51" s="615"/>
      <c r="AD51" s="621"/>
      <c r="AE51" s="621"/>
      <c r="AF51" s="621"/>
      <c r="AG51" s="621"/>
      <c r="AH51" s="621"/>
      <c r="AI51" s="622"/>
      <c r="AJ51" s="622"/>
      <c r="AK51" s="622"/>
      <c r="AL51" s="622"/>
      <c r="AM51" s="622"/>
      <c r="AN51" s="622"/>
      <c r="AO51" s="622"/>
      <c r="AP51" s="622"/>
      <c r="AQ51" s="622"/>
      <c r="AR51" s="622"/>
      <c r="AS51" s="622"/>
    </row>
    <row r="52" spans="1:45" s="6" customFormat="1" ht="18" customHeight="1" thickBot="1">
      <c r="A52" s="67"/>
      <c r="B52" s="874" t="s">
        <v>48</v>
      </c>
      <c r="C52" s="138"/>
      <c r="D52" s="138"/>
      <c r="E52" s="330"/>
      <c r="F52" s="330"/>
      <c r="G52" s="526">
        <v>1.5</v>
      </c>
      <c r="H52" s="527">
        <f t="shared" si="2"/>
        <v>45</v>
      </c>
      <c r="I52" s="141"/>
      <c r="J52" s="141"/>
      <c r="K52" s="139"/>
      <c r="L52" s="139"/>
      <c r="M52" s="385"/>
      <c r="N52" s="142"/>
      <c r="O52" s="274"/>
      <c r="P52" s="143"/>
      <c r="Q52" s="274"/>
      <c r="R52" s="144"/>
      <c r="S52" s="260"/>
      <c r="T52" s="144"/>
      <c r="U52" s="260"/>
      <c r="V52" s="144"/>
      <c r="W52" s="260"/>
      <c r="X52" s="144"/>
      <c r="Y52" s="260"/>
      <c r="Z52" s="144"/>
      <c r="AA52" s="805"/>
      <c r="AC52" s="615"/>
      <c r="AD52" s="621"/>
      <c r="AE52" s="621"/>
      <c r="AF52" s="621"/>
      <c r="AG52" s="621"/>
      <c r="AH52" s="621"/>
      <c r="AI52" s="622"/>
      <c r="AJ52" s="622"/>
      <c r="AK52" s="622"/>
      <c r="AL52" s="622"/>
      <c r="AM52" s="622"/>
      <c r="AN52" s="622"/>
      <c r="AO52" s="622"/>
      <c r="AP52" s="622"/>
      <c r="AQ52" s="622"/>
      <c r="AR52" s="622"/>
      <c r="AS52" s="622"/>
    </row>
    <row r="53" spans="1:45" s="6" customFormat="1" ht="25.5" customHeight="1" thickBot="1">
      <c r="A53" s="87" t="s">
        <v>139</v>
      </c>
      <c r="B53" s="822" t="s">
        <v>59</v>
      </c>
      <c r="C53" s="145"/>
      <c r="D53" s="122">
        <v>2</v>
      </c>
      <c r="E53" s="148"/>
      <c r="F53" s="147"/>
      <c r="G53" s="305">
        <v>2</v>
      </c>
      <c r="H53" s="512">
        <f t="shared" si="2"/>
        <v>60</v>
      </c>
      <c r="I53" s="124">
        <v>8</v>
      </c>
      <c r="J53" s="124">
        <v>6</v>
      </c>
      <c r="K53" s="122">
        <v>2</v>
      </c>
      <c r="L53" s="124"/>
      <c r="M53" s="379">
        <f>H53-I53</f>
        <v>52</v>
      </c>
      <c r="N53" s="77"/>
      <c r="O53" s="275"/>
      <c r="P53" s="679">
        <v>8</v>
      </c>
      <c r="Q53" s="266">
        <v>0</v>
      </c>
      <c r="R53" s="130"/>
      <c r="S53" s="258"/>
      <c r="T53" s="130"/>
      <c r="U53" s="258"/>
      <c r="V53" s="130"/>
      <c r="W53" s="258"/>
      <c r="X53" s="130"/>
      <c r="Y53" s="650"/>
      <c r="Z53" s="131"/>
      <c r="AA53" s="805">
        <v>1</v>
      </c>
      <c r="AC53" s="615"/>
      <c r="AD53" s="621"/>
      <c r="AE53" s="621"/>
      <c r="AF53" s="627"/>
      <c r="AG53" s="621"/>
      <c r="AH53" s="621"/>
      <c r="AI53" s="622"/>
      <c r="AJ53" s="622"/>
      <c r="AK53" s="622"/>
      <c r="AL53" s="622"/>
      <c r="AM53" s="622"/>
      <c r="AN53" s="622"/>
      <c r="AO53" s="622"/>
      <c r="AP53" s="622"/>
      <c r="AQ53" s="622"/>
      <c r="AR53" s="622"/>
      <c r="AS53" s="622"/>
    </row>
    <row r="54" spans="1:45" ht="21.75" customHeight="1" hidden="1">
      <c r="A54" s="87"/>
      <c r="B54" s="870"/>
      <c r="C54" s="87"/>
      <c r="D54" s="87"/>
      <c r="E54" s="167"/>
      <c r="F54" s="522"/>
      <c r="G54" s="303"/>
      <c r="H54" s="109"/>
      <c r="I54" s="110"/>
      <c r="J54" s="110"/>
      <c r="K54" s="106"/>
      <c r="L54" s="106"/>
      <c r="M54" s="382"/>
      <c r="N54" s="87"/>
      <c r="O54" s="267"/>
      <c r="P54" s="111"/>
      <c r="Q54" s="259"/>
      <c r="R54" s="111"/>
      <c r="S54" s="267"/>
      <c r="T54" s="87"/>
      <c r="U54" s="267"/>
      <c r="V54" s="87"/>
      <c r="W54" s="267"/>
      <c r="X54" s="87"/>
      <c r="Y54" s="267"/>
      <c r="Z54" s="87"/>
      <c r="AA54" s="803"/>
      <c r="AC54" s="615"/>
      <c r="AD54" s="615"/>
      <c r="AE54" s="615"/>
      <c r="AF54" s="621"/>
      <c r="AG54" s="622"/>
      <c r="AH54" s="622"/>
      <c r="AI54" s="621"/>
      <c r="AJ54" s="615"/>
      <c r="AK54" s="615"/>
      <c r="AL54" s="615"/>
      <c r="AM54" s="615"/>
      <c r="AN54" s="615"/>
      <c r="AO54" s="615"/>
      <c r="AP54" s="615"/>
      <c r="AQ54" s="615"/>
      <c r="AR54" s="615"/>
      <c r="AS54" s="615"/>
    </row>
    <row r="55" spans="1:45" ht="20.25" customHeight="1" hidden="1" thickBot="1">
      <c r="A55" s="67"/>
      <c r="B55" s="874"/>
      <c r="C55" s="71"/>
      <c r="D55" s="71"/>
      <c r="E55" s="170"/>
      <c r="F55" s="329"/>
      <c r="G55" s="304"/>
      <c r="H55" s="324"/>
      <c r="I55" s="134"/>
      <c r="J55" s="134"/>
      <c r="K55" s="135"/>
      <c r="L55" s="135"/>
      <c r="M55" s="384"/>
      <c r="N55" s="142"/>
      <c r="O55" s="268"/>
      <c r="P55" s="143"/>
      <c r="Q55" s="260"/>
      <c r="R55" s="143"/>
      <c r="S55" s="268"/>
      <c r="T55" s="142"/>
      <c r="U55" s="268"/>
      <c r="V55" s="142"/>
      <c r="W55" s="268"/>
      <c r="X55" s="142"/>
      <c r="Y55" s="268"/>
      <c r="Z55" s="142"/>
      <c r="AA55" s="803"/>
      <c r="AC55" s="615"/>
      <c r="AD55" s="615"/>
      <c r="AE55" s="615"/>
      <c r="AF55" s="621"/>
      <c r="AG55" s="622"/>
      <c r="AH55" s="622"/>
      <c r="AI55" s="621"/>
      <c r="AJ55" s="615"/>
      <c r="AK55" s="615"/>
      <c r="AL55" s="615"/>
      <c r="AM55" s="615"/>
      <c r="AN55" s="615"/>
      <c r="AO55" s="615"/>
      <c r="AP55" s="615"/>
      <c r="AQ55" s="615"/>
      <c r="AR55" s="615"/>
      <c r="AS55" s="615"/>
    </row>
    <row r="56" spans="1:45" ht="20.25" customHeight="1" hidden="1" thickBot="1">
      <c r="A56" s="87"/>
      <c r="B56" s="822"/>
      <c r="C56" s="77"/>
      <c r="D56" s="128"/>
      <c r="E56" s="187"/>
      <c r="F56" s="525"/>
      <c r="G56" s="305"/>
      <c r="H56" s="512"/>
      <c r="I56" s="124"/>
      <c r="J56" s="124"/>
      <c r="K56" s="122"/>
      <c r="L56" s="122"/>
      <c r="M56" s="379"/>
      <c r="N56" s="77"/>
      <c r="O56" s="269"/>
      <c r="P56" s="126"/>
      <c r="Q56" s="258"/>
      <c r="R56" s="679"/>
      <c r="S56" s="266"/>
      <c r="T56" s="77"/>
      <c r="U56" s="269"/>
      <c r="V56" s="77"/>
      <c r="W56" s="269"/>
      <c r="X56" s="77"/>
      <c r="Y56" s="653"/>
      <c r="Z56" s="189"/>
      <c r="AA56" s="803">
        <v>2</v>
      </c>
      <c r="AC56" s="615"/>
      <c r="AD56" s="615"/>
      <c r="AE56" s="615"/>
      <c r="AF56" s="621"/>
      <c r="AG56" s="622"/>
      <c r="AH56" s="622"/>
      <c r="AI56" s="627"/>
      <c r="AJ56" s="49"/>
      <c r="AK56" s="49"/>
      <c r="AL56" s="627"/>
      <c r="AM56" s="615"/>
      <c r="AN56" s="615"/>
      <c r="AO56" s="615"/>
      <c r="AP56" s="615"/>
      <c r="AQ56" s="615"/>
      <c r="AR56" s="615"/>
      <c r="AS56" s="615"/>
    </row>
    <row r="57" spans="1:45" s="6" customFormat="1" ht="21" customHeight="1">
      <c r="A57" s="87" t="s">
        <v>142</v>
      </c>
      <c r="B57" s="105" t="s">
        <v>42</v>
      </c>
      <c r="C57" s="107"/>
      <c r="D57" s="107"/>
      <c r="E57" s="108"/>
      <c r="F57" s="331"/>
      <c r="G57" s="931">
        <v>12</v>
      </c>
      <c r="H57" s="109">
        <f t="shared" si="2"/>
        <v>360</v>
      </c>
      <c r="I57" s="62"/>
      <c r="J57" s="110"/>
      <c r="K57" s="106"/>
      <c r="L57" s="106"/>
      <c r="M57" s="382"/>
      <c r="N57" s="87"/>
      <c r="O57" s="273"/>
      <c r="P57" s="111"/>
      <c r="Q57" s="273"/>
      <c r="R57" s="113"/>
      <c r="S57" s="259"/>
      <c r="T57" s="113"/>
      <c r="U57" s="259"/>
      <c r="V57" s="113"/>
      <c r="W57" s="259"/>
      <c r="X57" s="113"/>
      <c r="Y57" s="259"/>
      <c r="Z57" s="113"/>
      <c r="AA57" s="805"/>
      <c r="AC57" s="615"/>
      <c r="AD57" s="621"/>
      <c r="AE57" s="621"/>
      <c r="AF57" s="621"/>
      <c r="AG57" s="621"/>
      <c r="AH57" s="621"/>
      <c r="AI57" s="622"/>
      <c r="AJ57" s="622"/>
      <c r="AK57" s="622"/>
      <c r="AL57" s="622"/>
      <c r="AM57" s="622"/>
      <c r="AN57" s="622"/>
      <c r="AO57" s="622"/>
      <c r="AP57" s="622"/>
      <c r="AQ57" s="622"/>
      <c r="AR57" s="622"/>
      <c r="AS57" s="622"/>
    </row>
    <row r="58" spans="1:45" s="6" customFormat="1" ht="16.5" customHeight="1" thickBot="1">
      <c r="A58" s="67"/>
      <c r="B58" s="68" t="s">
        <v>48</v>
      </c>
      <c r="C58" s="190"/>
      <c r="D58" s="190"/>
      <c r="E58" s="191"/>
      <c r="F58" s="518"/>
      <c r="G58" s="962">
        <v>5</v>
      </c>
      <c r="H58" s="324">
        <f t="shared" si="2"/>
        <v>150</v>
      </c>
      <c r="I58" s="192"/>
      <c r="J58" s="193"/>
      <c r="K58" s="194"/>
      <c r="L58" s="194"/>
      <c r="M58" s="389"/>
      <c r="N58" s="195"/>
      <c r="O58" s="295"/>
      <c r="P58" s="195"/>
      <c r="Q58" s="289"/>
      <c r="R58" s="120"/>
      <c r="S58" s="260"/>
      <c r="T58" s="144"/>
      <c r="U58" s="260"/>
      <c r="V58" s="144"/>
      <c r="W58" s="260"/>
      <c r="X58" s="144"/>
      <c r="Y58" s="260"/>
      <c r="Z58" s="144"/>
      <c r="AA58" s="805"/>
      <c r="AC58" s="633"/>
      <c r="AD58" s="633"/>
      <c r="AE58" s="633"/>
      <c r="AF58" s="633"/>
      <c r="AG58" s="626"/>
      <c r="AH58" s="626"/>
      <c r="AI58" s="626"/>
      <c r="AJ58" s="622"/>
      <c r="AK58" s="622"/>
      <c r="AL58" s="622"/>
      <c r="AM58" s="622"/>
      <c r="AN58" s="622"/>
      <c r="AO58" s="622"/>
      <c r="AP58" s="622"/>
      <c r="AQ58" s="622"/>
      <c r="AR58" s="622"/>
      <c r="AS58" s="622"/>
    </row>
    <row r="59" spans="1:45" s="6" customFormat="1" ht="26.25" customHeight="1" thickBot="1">
      <c r="A59" s="87" t="s">
        <v>143</v>
      </c>
      <c r="B59" s="94" t="s">
        <v>65</v>
      </c>
      <c r="C59" s="196"/>
      <c r="D59" s="196"/>
      <c r="E59" s="197"/>
      <c r="F59" s="820"/>
      <c r="G59" s="963">
        <v>7</v>
      </c>
      <c r="H59" s="512">
        <f t="shared" si="2"/>
        <v>210</v>
      </c>
      <c r="I59" s="75">
        <f>SUM(J59:L59)</f>
        <v>32</v>
      </c>
      <c r="J59" s="198">
        <v>16</v>
      </c>
      <c r="K59" s="199">
        <v>12</v>
      </c>
      <c r="L59" s="199">
        <v>4</v>
      </c>
      <c r="M59" s="381">
        <f>H59-I59</f>
        <v>178</v>
      </c>
      <c r="N59" s="127"/>
      <c r="O59" s="266"/>
      <c r="P59" s="96"/>
      <c r="Q59" s="596"/>
      <c r="R59" s="125"/>
      <c r="S59" s="258"/>
      <c r="T59" s="130"/>
      <c r="U59" s="258"/>
      <c r="V59" s="130"/>
      <c r="W59" s="258"/>
      <c r="X59" s="130"/>
      <c r="Y59" s="258"/>
      <c r="Z59" s="131"/>
      <c r="AA59" s="807">
        <v>1</v>
      </c>
      <c r="AC59" s="627"/>
      <c r="AD59" s="627"/>
      <c r="AE59" s="627"/>
      <c r="AF59" s="634"/>
      <c r="AG59" s="626"/>
      <c r="AH59" s="626"/>
      <c r="AI59" s="626"/>
      <c r="AJ59" s="622"/>
      <c r="AK59" s="622"/>
      <c r="AL59" s="622"/>
      <c r="AM59" s="622"/>
      <c r="AN59" s="622"/>
      <c r="AO59" s="622"/>
      <c r="AP59" s="622"/>
      <c r="AQ59" s="622"/>
      <c r="AR59" s="622"/>
      <c r="AS59" s="622"/>
    </row>
    <row r="60" spans="1:45" s="6" customFormat="1" ht="26.25" customHeight="1" thickBot="1">
      <c r="A60" s="71"/>
      <c r="B60" s="822" t="s">
        <v>65</v>
      </c>
      <c r="C60" s="823"/>
      <c r="D60" s="925">
        <v>1</v>
      </c>
      <c r="E60" s="824"/>
      <c r="F60" s="827"/>
      <c r="G60" s="964">
        <v>3.5</v>
      </c>
      <c r="H60" s="829">
        <f t="shared" si="2"/>
        <v>105</v>
      </c>
      <c r="I60" s="830">
        <v>16</v>
      </c>
      <c r="J60" s="831" t="s">
        <v>275</v>
      </c>
      <c r="K60" s="831" t="s">
        <v>276</v>
      </c>
      <c r="L60" s="832" t="s">
        <v>279</v>
      </c>
      <c r="M60" s="833">
        <f>H60-I60</f>
        <v>89</v>
      </c>
      <c r="N60" s="834">
        <v>14</v>
      </c>
      <c r="O60" s="835">
        <v>2</v>
      </c>
      <c r="P60" s="836"/>
      <c r="Q60" s="837"/>
      <c r="R60" s="125"/>
      <c r="S60" s="258"/>
      <c r="T60" s="130"/>
      <c r="U60" s="258"/>
      <c r="V60" s="130"/>
      <c r="W60" s="258"/>
      <c r="X60" s="130"/>
      <c r="Y60" s="258"/>
      <c r="Z60" s="131"/>
      <c r="AA60" s="808"/>
      <c r="AC60" s="627"/>
      <c r="AD60" s="627"/>
      <c r="AE60" s="627"/>
      <c r="AF60" s="634"/>
      <c r="AG60" s="626"/>
      <c r="AH60" s="626"/>
      <c r="AI60" s="626"/>
      <c r="AJ60" s="622"/>
      <c r="AK60" s="622"/>
      <c r="AL60" s="622"/>
      <c r="AM60" s="622"/>
      <c r="AN60" s="622"/>
      <c r="AO60" s="622"/>
      <c r="AP60" s="622"/>
      <c r="AQ60" s="622"/>
      <c r="AR60" s="622"/>
      <c r="AS60" s="622"/>
    </row>
    <row r="61" spans="1:45" s="6" customFormat="1" ht="26.25" customHeight="1" thickBot="1">
      <c r="A61" s="71"/>
      <c r="B61" s="822" t="s">
        <v>65</v>
      </c>
      <c r="C61" s="926">
        <v>2</v>
      </c>
      <c r="D61" s="825"/>
      <c r="E61" s="826"/>
      <c r="F61" s="827"/>
      <c r="G61" s="965">
        <v>3.5</v>
      </c>
      <c r="H61" s="839">
        <f t="shared" si="2"/>
        <v>105</v>
      </c>
      <c r="I61" s="840">
        <v>16</v>
      </c>
      <c r="J61" s="841" t="s">
        <v>275</v>
      </c>
      <c r="K61" s="841" t="s">
        <v>276</v>
      </c>
      <c r="L61" s="842" t="s">
        <v>279</v>
      </c>
      <c r="M61" s="843">
        <f>H61-I61</f>
        <v>89</v>
      </c>
      <c r="N61" s="844"/>
      <c r="O61" s="841"/>
      <c r="P61" s="845">
        <v>14</v>
      </c>
      <c r="Q61" s="837">
        <v>2</v>
      </c>
      <c r="R61" s="125"/>
      <c r="S61" s="258"/>
      <c r="T61" s="130"/>
      <c r="U61" s="258"/>
      <c r="V61" s="130"/>
      <c r="W61" s="258"/>
      <c r="X61" s="130"/>
      <c r="Y61" s="258"/>
      <c r="Z61" s="131"/>
      <c r="AA61" s="808"/>
      <c r="AC61" s="627"/>
      <c r="AD61" s="627"/>
      <c r="AE61" s="627"/>
      <c r="AF61" s="634"/>
      <c r="AG61" s="626"/>
      <c r="AH61" s="626"/>
      <c r="AI61" s="626"/>
      <c r="AJ61" s="622"/>
      <c r="AK61" s="622"/>
      <c r="AL61" s="622"/>
      <c r="AM61" s="622"/>
      <c r="AN61" s="622"/>
      <c r="AO61" s="622"/>
      <c r="AP61" s="622"/>
      <c r="AQ61" s="622"/>
      <c r="AR61" s="622"/>
      <c r="AS61" s="622"/>
    </row>
    <row r="62" spans="1:45" s="6" customFormat="1" ht="33" customHeight="1" thickBot="1">
      <c r="A62" s="71" t="s">
        <v>144</v>
      </c>
      <c r="B62" s="531" t="s">
        <v>263</v>
      </c>
      <c r="C62" s="532"/>
      <c r="D62" s="683">
        <v>3</v>
      </c>
      <c r="E62" s="533"/>
      <c r="F62" s="821"/>
      <c r="G62" s="966">
        <v>3.5</v>
      </c>
      <c r="H62" s="535">
        <f>G62*30</f>
        <v>105</v>
      </c>
      <c r="I62" s="124">
        <f>SUM(J62:L62)</f>
        <v>6</v>
      </c>
      <c r="J62" s="124">
        <v>4</v>
      </c>
      <c r="K62" s="122"/>
      <c r="L62" s="122">
        <v>2</v>
      </c>
      <c r="M62" s="379">
        <f>H62-I62</f>
        <v>99</v>
      </c>
      <c r="N62" s="179"/>
      <c r="O62" s="271"/>
      <c r="P62" s="180"/>
      <c r="Q62" s="595"/>
      <c r="R62" s="679">
        <v>4</v>
      </c>
      <c r="S62" s="266">
        <v>2</v>
      </c>
      <c r="T62" s="130"/>
      <c r="U62" s="258"/>
      <c r="V62" s="130"/>
      <c r="W62" s="258"/>
      <c r="X62" s="130"/>
      <c r="Y62" s="258"/>
      <c r="Z62" s="131"/>
      <c r="AA62" s="805">
        <v>2</v>
      </c>
      <c r="AC62" s="626"/>
      <c r="AD62" s="635"/>
      <c r="AE62" s="635"/>
      <c r="AF62" s="635"/>
      <c r="AG62" s="635"/>
      <c r="AH62" s="635"/>
      <c r="AI62" s="621"/>
      <c r="AJ62" s="622"/>
      <c r="AK62" s="622"/>
      <c r="AL62" s="622"/>
      <c r="AM62" s="622"/>
      <c r="AN62" s="622"/>
      <c r="AO62" s="622"/>
      <c r="AP62" s="622"/>
      <c r="AQ62" s="622"/>
      <c r="AR62" s="622"/>
      <c r="AS62" s="622"/>
    </row>
    <row r="63" spans="1:34" ht="19.5" thickBot="1">
      <c r="A63" s="2039" t="s">
        <v>66</v>
      </c>
      <c r="B63" s="2040"/>
      <c r="C63" s="335"/>
      <c r="D63" s="336"/>
      <c r="E63" s="337"/>
      <c r="F63" s="338"/>
      <c r="G63" s="311">
        <f>G24+G29+G32+G33+G36+G41+G47+G51+G57+G62</f>
        <v>63.5</v>
      </c>
      <c r="H63" s="311">
        <f>H24+H29+H32+H33+H36+H41+H47+H51+H57+H62</f>
        <v>1905</v>
      </c>
      <c r="I63" s="231"/>
      <c r="J63" s="231"/>
      <c r="K63" s="231"/>
      <c r="L63" s="231"/>
      <c r="M63" s="390"/>
      <c r="N63" s="179"/>
      <c r="O63" s="271"/>
      <c r="P63" s="180"/>
      <c r="Q63" s="595"/>
      <c r="R63" s="179"/>
      <c r="S63" s="271"/>
      <c r="T63" s="179"/>
      <c r="U63" s="271"/>
      <c r="V63" s="179"/>
      <c r="W63" s="271"/>
      <c r="X63" s="179"/>
      <c r="Y63" s="271"/>
      <c r="Z63" s="201"/>
      <c r="AA63" s="803">
        <f>30*G63</f>
        <v>1905</v>
      </c>
      <c r="AF63" s="4"/>
      <c r="AG63" s="4"/>
      <c r="AH63" s="4"/>
    </row>
    <row r="64" spans="1:34" ht="19.5" thickBot="1">
      <c r="A64" s="2039" t="s">
        <v>54</v>
      </c>
      <c r="B64" s="2040"/>
      <c r="C64" s="73"/>
      <c r="D64" s="73"/>
      <c r="E64" s="236"/>
      <c r="F64" s="73"/>
      <c r="G64" s="239">
        <f>G25+G27+G30+G32+G34+G37+G42+G48+G52+G58</f>
        <v>26</v>
      </c>
      <c r="H64" s="239">
        <f>H25+H27+H30+H32+H34+H37+H42+H48+H52+H58</f>
        <v>780</v>
      </c>
      <c r="I64" s="179"/>
      <c r="J64" s="179"/>
      <c r="K64" s="179"/>
      <c r="L64" s="179"/>
      <c r="M64" s="391"/>
      <c r="N64" s="179"/>
      <c r="O64" s="271"/>
      <c r="P64" s="180"/>
      <c r="Q64" s="595"/>
      <c r="R64" s="179"/>
      <c r="S64" s="271"/>
      <c r="T64" s="179"/>
      <c r="U64" s="271"/>
      <c r="V64" s="179"/>
      <c r="W64" s="271"/>
      <c r="X64" s="179"/>
      <c r="Y64" s="271"/>
      <c r="Z64" s="201"/>
      <c r="AA64" s="803">
        <f>30*G64</f>
        <v>780</v>
      </c>
      <c r="AF64" s="4"/>
      <c r="AG64" s="4"/>
      <c r="AH64" s="4"/>
    </row>
    <row r="65" spans="1:50" s="32" customFormat="1" ht="31.5" customHeight="1" thickBot="1">
      <c r="A65" s="2061" t="s">
        <v>55</v>
      </c>
      <c r="B65" s="2062"/>
      <c r="C65" s="370"/>
      <c r="D65" s="370"/>
      <c r="E65" s="536"/>
      <c r="F65" s="370"/>
      <c r="G65" s="567">
        <f aca="true" t="shared" si="3" ref="G65:M65">G28+G31+G35+G38+G43+G49+G53+G59+G62</f>
        <v>37.5</v>
      </c>
      <c r="H65" s="567">
        <f t="shared" si="3"/>
        <v>1125</v>
      </c>
      <c r="I65" s="567">
        <f t="shared" si="3"/>
        <v>114</v>
      </c>
      <c r="J65" s="567">
        <f t="shared" si="3"/>
        <v>78</v>
      </c>
      <c r="K65" s="567">
        <f t="shared" si="3"/>
        <v>22</v>
      </c>
      <c r="L65" s="567">
        <f t="shared" si="3"/>
        <v>14</v>
      </c>
      <c r="M65" s="567">
        <f t="shared" si="3"/>
        <v>1011</v>
      </c>
      <c r="N65" s="967">
        <f>SUM(N24:N64)</f>
        <v>26</v>
      </c>
      <c r="O65" s="967">
        <f aca="true" t="shared" si="4" ref="O65:Z65">SUM(O24:O64)</f>
        <v>6</v>
      </c>
      <c r="P65" s="967">
        <f t="shared" si="4"/>
        <v>44</v>
      </c>
      <c r="Q65" s="967">
        <f t="shared" si="4"/>
        <v>8</v>
      </c>
      <c r="R65" s="967">
        <f t="shared" si="4"/>
        <v>12</v>
      </c>
      <c r="S65" s="967">
        <f t="shared" si="4"/>
        <v>2</v>
      </c>
      <c r="T65" s="967">
        <f t="shared" si="4"/>
        <v>8</v>
      </c>
      <c r="U65" s="967">
        <f t="shared" si="4"/>
        <v>0</v>
      </c>
      <c r="V65" s="967">
        <f t="shared" si="4"/>
        <v>4</v>
      </c>
      <c r="W65" s="967">
        <f t="shared" si="4"/>
        <v>0</v>
      </c>
      <c r="X65" s="967">
        <f t="shared" si="4"/>
        <v>4</v>
      </c>
      <c r="Y65" s="967">
        <f t="shared" si="4"/>
        <v>0</v>
      </c>
      <c r="Z65" s="967">
        <f t="shared" si="4"/>
        <v>0</v>
      </c>
      <c r="AA65" s="803">
        <f>30*G65</f>
        <v>1125</v>
      </c>
      <c r="AB65" s="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8"/>
      <c r="AU65" s="8"/>
      <c r="AV65" s="8"/>
      <c r="AW65" s="8"/>
      <c r="AX65" s="8"/>
    </row>
    <row r="66" spans="1:50" s="29" customFormat="1" ht="26.25" customHeight="1" thickBot="1">
      <c r="A66" s="2107" t="s">
        <v>67</v>
      </c>
      <c r="B66" s="2108"/>
      <c r="C66" s="2108"/>
      <c r="D66" s="2108"/>
      <c r="E66" s="2108"/>
      <c r="F66" s="2108"/>
      <c r="G66" s="2108"/>
      <c r="H66" s="2108"/>
      <c r="I66" s="2108"/>
      <c r="J66" s="2108"/>
      <c r="K66" s="2108"/>
      <c r="L66" s="2108"/>
      <c r="M66" s="2108"/>
      <c r="N66" s="2108"/>
      <c r="O66" s="2108"/>
      <c r="P66" s="2108"/>
      <c r="Q66" s="2108"/>
      <c r="R66" s="2108"/>
      <c r="S66" s="2108"/>
      <c r="T66" s="2108"/>
      <c r="U66" s="2108"/>
      <c r="V66" s="2108"/>
      <c r="W66" s="2108"/>
      <c r="X66" s="2108"/>
      <c r="Y66" s="2108"/>
      <c r="Z66" s="2109"/>
      <c r="AA66" s="809"/>
      <c r="AB66" s="30"/>
      <c r="AC66" s="30"/>
      <c r="AD66" s="30"/>
      <c r="AE66" s="636"/>
      <c r="AF66" s="636"/>
      <c r="AG66" s="636"/>
      <c r="AH66" s="636"/>
      <c r="AI66" s="636"/>
      <c r="AJ66" s="636"/>
      <c r="AK66" s="636"/>
      <c r="AL66" s="636"/>
      <c r="AM66" s="636"/>
      <c r="AN66" s="636"/>
      <c r="AO66" s="636"/>
      <c r="AP66" s="636"/>
      <c r="AQ66" s="636"/>
      <c r="AR66" s="636"/>
      <c r="AS66" s="636"/>
      <c r="AT66" s="636"/>
      <c r="AU66" s="636"/>
      <c r="AV66" s="636"/>
      <c r="AW66" s="636"/>
      <c r="AX66" s="636"/>
    </row>
    <row r="67" spans="1:50" s="29" customFormat="1" ht="19.5" customHeight="1" thickBot="1">
      <c r="A67" s="2107" t="s">
        <v>68</v>
      </c>
      <c r="B67" s="2108"/>
      <c r="C67" s="2108"/>
      <c r="D67" s="2108"/>
      <c r="E67" s="2108"/>
      <c r="F67" s="2108"/>
      <c r="G67" s="2108"/>
      <c r="H67" s="2108"/>
      <c r="I67" s="2108"/>
      <c r="J67" s="2108"/>
      <c r="K67" s="2108"/>
      <c r="L67" s="2108"/>
      <c r="M67" s="2108"/>
      <c r="N67" s="2108"/>
      <c r="O67" s="2108"/>
      <c r="P67" s="2108"/>
      <c r="Q67" s="2108"/>
      <c r="R67" s="2108"/>
      <c r="S67" s="2108"/>
      <c r="T67" s="2108"/>
      <c r="U67" s="2108"/>
      <c r="V67" s="2108"/>
      <c r="W67" s="2108"/>
      <c r="X67" s="2108"/>
      <c r="Y67" s="2108"/>
      <c r="Z67" s="2109"/>
      <c r="AA67" s="809"/>
      <c r="AB67" s="30"/>
      <c r="AC67" s="30"/>
      <c r="AD67" s="30"/>
      <c r="AE67" s="636"/>
      <c r="AF67" s="636"/>
      <c r="AG67" s="636"/>
      <c r="AH67" s="636"/>
      <c r="AI67" s="636"/>
      <c r="AJ67" s="636"/>
      <c r="AK67" s="636"/>
      <c r="AL67" s="636"/>
      <c r="AM67" s="636"/>
      <c r="AN67" s="636"/>
      <c r="AO67" s="636"/>
      <c r="AP67" s="636"/>
      <c r="AQ67" s="636"/>
      <c r="AR67" s="636"/>
      <c r="AS67" s="636"/>
      <c r="AT67" s="636"/>
      <c r="AU67" s="636"/>
      <c r="AV67" s="636"/>
      <c r="AW67" s="636"/>
      <c r="AX67" s="636"/>
    </row>
    <row r="68" spans="1:45" s="6" customFormat="1" ht="36.75" customHeight="1">
      <c r="A68" s="87" t="s">
        <v>145</v>
      </c>
      <c r="B68" s="204" t="s">
        <v>106</v>
      </c>
      <c r="C68" s="89">
        <v>5</v>
      </c>
      <c r="D68" s="89">
        <v>1</v>
      </c>
      <c r="E68" s="1034">
        <v>4</v>
      </c>
      <c r="F68" s="209"/>
      <c r="G68" s="931">
        <v>5</v>
      </c>
      <c r="H68" s="64">
        <f>G68*30</f>
        <v>150</v>
      </c>
      <c r="I68" s="62"/>
      <c r="J68" s="62"/>
      <c r="K68" s="62"/>
      <c r="L68" s="62"/>
      <c r="M68" s="382"/>
      <c r="N68" s="87"/>
      <c r="O68" s="273"/>
      <c r="P68" s="111"/>
      <c r="Q68" s="273"/>
      <c r="R68" s="113"/>
      <c r="S68" s="259"/>
      <c r="T68" s="113"/>
      <c r="U68" s="259"/>
      <c r="V68" s="113"/>
      <c r="W68" s="259"/>
      <c r="X68" s="113"/>
      <c r="Y68" s="259"/>
      <c r="Z68" s="113"/>
      <c r="AA68" s="805"/>
      <c r="AC68" s="615"/>
      <c r="AD68" s="621"/>
      <c r="AE68" s="621"/>
      <c r="AF68" s="621"/>
      <c r="AG68" s="621"/>
      <c r="AH68" s="621"/>
      <c r="AI68" s="622"/>
      <c r="AJ68" s="622"/>
      <c r="AK68" s="622"/>
      <c r="AL68" s="622"/>
      <c r="AM68" s="622"/>
      <c r="AN68" s="622"/>
      <c r="AO68" s="622"/>
      <c r="AP68" s="622"/>
      <c r="AQ68" s="622"/>
      <c r="AR68" s="622"/>
      <c r="AS68" s="622"/>
    </row>
    <row r="69" spans="1:45" s="6" customFormat="1" ht="19.5" customHeight="1" thickBot="1">
      <c r="A69" s="69"/>
      <c r="B69" s="68" t="s">
        <v>48</v>
      </c>
      <c r="C69" s="1035"/>
      <c r="D69" s="1035"/>
      <c r="E69" s="1036"/>
      <c r="F69" s="342"/>
      <c r="G69" s="968">
        <v>1</v>
      </c>
      <c r="H69" s="340">
        <f aca="true" t="shared" si="5" ref="H69:H89">G69*30</f>
        <v>30</v>
      </c>
      <c r="I69" s="136"/>
      <c r="J69" s="136"/>
      <c r="K69" s="136"/>
      <c r="L69" s="136"/>
      <c r="M69" s="385"/>
      <c r="N69" s="142"/>
      <c r="O69" s="274"/>
      <c r="P69" s="143"/>
      <c r="Q69" s="274"/>
      <c r="R69" s="144"/>
      <c r="S69" s="260"/>
      <c r="T69" s="144"/>
      <c r="U69" s="260"/>
      <c r="V69" s="144"/>
      <c r="W69" s="260"/>
      <c r="X69" s="144"/>
      <c r="Y69" s="260"/>
      <c r="Z69" s="144"/>
      <c r="AA69" s="805"/>
      <c r="AC69" s="615"/>
      <c r="AD69" s="621"/>
      <c r="AE69" s="621"/>
      <c r="AF69" s="621"/>
      <c r="AG69" s="621"/>
      <c r="AH69" s="621"/>
      <c r="AI69" s="622"/>
      <c r="AJ69" s="622"/>
      <c r="AK69" s="622"/>
      <c r="AL69" s="622"/>
      <c r="AM69" s="622"/>
      <c r="AN69" s="622"/>
      <c r="AO69" s="622"/>
      <c r="AP69" s="622"/>
      <c r="AQ69" s="622"/>
      <c r="AR69" s="622"/>
      <c r="AS69" s="622"/>
    </row>
    <row r="70" spans="1:45" s="6" customFormat="1" ht="27" customHeight="1" thickBot="1">
      <c r="A70" s="66" t="s">
        <v>146</v>
      </c>
      <c r="B70" s="94" t="s">
        <v>58</v>
      </c>
      <c r="C70" s="545"/>
      <c r="D70" s="545"/>
      <c r="E70" s="1037"/>
      <c r="F70" s="971"/>
      <c r="G70" s="972">
        <v>4</v>
      </c>
      <c r="H70" s="339">
        <f t="shared" si="5"/>
        <v>120</v>
      </c>
      <c r="I70" s="124">
        <v>6</v>
      </c>
      <c r="J70" s="124">
        <v>4</v>
      </c>
      <c r="K70" s="122" t="s">
        <v>279</v>
      </c>
      <c r="L70" s="73"/>
      <c r="M70" s="379">
        <f>H70-I70</f>
        <v>114</v>
      </c>
      <c r="N70" s="77"/>
      <c r="O70" s="275"/>
      <c r="P70" s="126"/>
      <c r="Q70" s="275"/>
      <c r="R70" s="130"/>
      <c r="S70" s="258"/>
      <c r="T70" s="679">
        <v>4</v>
      </c>
      <c r="U70" s="266">
        <v>2</v>
      </c>
      <c r="V70" s="130"/>
      <c r="W70" s="258"/>
      <c r="X70" s="130"/>
      <c r="Y70" s="650"/>
      <c r="Z70" s="131"/>
      <c r="AA70" s="805">
        <v>2</v>
      </c>
      <c r="AC70" s="615"/>
      <c r="AD70" s="621"/>
      <c r="AE70" s="621"/>
      <c r="AF70" s="621"/>
      <c r="AG70" s="621"/>
      <c r="AH70" s="621"/>
      <c r="AI70" s="622"/>
      <c r="AJ70" s="621"/>
      <c r="AK70" s="622"/>
      <c r="AL70" s="622"/>
      <c r="AM70" s="548"/>
      <c r="AN70" s="548"/>
      <c r="AO70" s="622"/>
      <c r="AP70" s="622"/>
      <c r="AQ70" s="622"/>
      <c r="AR70" s="622"/>
      <c r="AS70" s="622"/>
    </row>
    <row r="71" spans="1:45" s="6" customFormat="1" ht="36.75" customHeight="1" thickBot="1">
      <c r="A71" s="895" t="s">
        <v>147</v>
      </c>
      <c r="B71" s="883" t="s">
        <v>308</v>
      </c>
      <c r="C71" s="1038">
        <v>9</v>
      </c>
      <c r="D71" s="1038">
        <v>2.5</v>
      </c>
      <c r="E71" s="1039">
        <v>6.5</v>
      </c>
      <c r="F71" s="979"/>
      <c r="G71" s="980">
        <v>9</v>
      </c>
      <c r="H71" s="339">
        <f t="shared" si="5"/>
        <v>270</v>
      </c>
      <c r="I71" s="124"/>
      <c r="J71" s="124"/>
      <c r="K71" s="122"/>
      <c r="L71" s="73"/>
      <c r="M71" s="379"/>
      <c r="N71" s="77"/>
      <c r="O71" s="275"/>
      <c r="P71" s="126"/>
      <c r="Q71" s="275"/>
      <c r="R71" s="130"/>
      <c r="S71" s="258"/>
      <c r="T71" s="679"/>
      <c r="U71" s="266"/>
      <c r="V71" s="130"/>
      <c r="W71" s="258"/>
      <c r="X71" s="130"/>
      <c r="Y71" s="650"/>
      <c r="Z71" s="131"/>
      <c r="AA71" s="805"/>
      <c r="AC71" s="615"/>
      <c r="AD71" s="621"/>
      <c r="AE71" s="621"/>
      <c r="AF71" s="621"/>
      <c r="AG71" s="621"/>
      <c r="AH71" s="621"/>
      <c r="AI71" s="622"/>
      <c r="AJ71" s="621"/>
      <c r="AK71" s="622"/>
      <c r="AL71" s="622"/>
      <c r="AM71" s="548"/>
      <c r="AN71" s="548"/>
      <c r="AO71" s="622"/>
      <c r="AP71" s="622"/>
      <c r="AQ71" s="622"/>
      <c r="AR71" s="622"/>
      <c r="AS71" s="622"/>
    </row>
    <row r="72" spans="1:45" s="6" customFormat="1" ht="27" customHeight="1" thickBot="1">
      <c r="A72" s="538"/>
      <c r="B72" s="68" t="s">
        <v>48</v>
      </c>
      <c r="C72" s="1038"/>
      <c r="D72" s="1038"/>
      <c r="E72" s="1039"/>
      <c r="F72" s="979"/>
      <c r="G72" s="980">
        <v>2.5</v>
      </c>
      <c r="H72" s="339">
        <f t="shared" si="5"/>
        <v>75</v>
      </c>
      <c r="I72" s="124"/>
      <c r="J72" s="124"/>
      <c r="K72" s="122"/>
      <c r="L72" s="73"/>
      <c r="M72" s="379"/>
      <c r="N72" s="77"/>
      <c r="O72" s="275"/>
      <c r="P72" s="126"/>
      <c r="Q72" s="275"/>
      <c r="R72" s="130"/>
      <c r="S72" s="258"/>
      <c r="T72" s="679"/>
      <c r="U72" s="266"/>
      <c r="V72" s="130"/>
      <c r="W72" s="258"/>
      <c r="X72" s="130"/>
      <c r="Y72" s="650"/>
      <c r="Z72" s="131"/>
      <c r="AA72" s="805"/>
      <c r="AC72" s="615"/>
      <c r="AD72" s="621"/>
      <c r="AE72" s="621"/>
      <c r="AF72" s="621"/>
      <c r="AG72" s="621"/>
      <c r="AH72" s="621"/>
      <c r="AI72" s="622"/>
      <c r="AJ72" s="621"/>
      <c r="AK72" s="622"/>
      <c r="AL72" s="622"/>
      <c r="AM72" s="548"/>
      <c r="AN72" s="548"/>
      <c r="AO72" s="622"/>
      <c r="AP72" s="622"/>
      <c r="AQ72" s="622"/>
      <c r="AR72" s="622"/>
      <c r="AS72" s="622"/>
    </row>
    <row r="73" spans="1:45" s="906" customFormat="1" ht="30.75" customHeight="1" thickBot="1">
      <c r="A73" s="895" t="s">
        <v>309</v>
      </c>
      <c r="B73" s="94" t="s">
        <v>58</v>
      </c>
      <c r="C73" s="1040"/>
      <c r="D73" s="1040"/>
      <c r="E73" s="1041"/>
      <c r="F73" s="976"/>
      <c r="G73" s="977">
        <v>6.5</v>
      </c>
      <c r="H73" s="339">
        <f t="shared" si="5"/>
        <v>195</v>
      </c>
      <c r="I73" s="899">
        <v>8</v>
      </c>
      <c r="J73" s="899">
        <v>6</v>
      </c>
      <c r="K73" s="889" t="s">
        <v>277</v>
      </c>
      <c r="L73" s="889"/>
      <c r="M73" s="900">
        <f>H73-I73</f>
        <v>187</v>
      </c>
      <c r="N73" s="901">
        <v>8</v>
      </c>
      <c r="O73" s="901">
        <v>0</v>
      </c>
      <c r="P73" s="902"/>
      <c r="Q73" s="902"/>
      <c r="R73" s="903"/>
      <c r="S73" s="903"/>
      <c r="T73" s="903"/>
      <c r="U73" s="903"/>
      <c r="V73" s="903"/>
      <c r="W73" s="903"/>
      <c r="X73" s="903"/>
      <c r="Y73" s="903"/>
      <c r="Z73" s="904"/>
      <c r="AA73" s="905">
        <v>1</v>
      </c>
      <c r="AC73" s="907"/>
      <c r="AD73" s="908"/>
      <c r="AE73" s="908"/>
      <c r="AF73" s="908"/>
      <c r="AG73" s="908"/>
      <c r="AH73" s="908"/>
      <c r="AI73" s="909"/>
      <c r="AJ73" s="909"/>
      <c r="AK73" s="909"/>
      <c r="AL73" s="909"/>
      <c r="AM73" s="909"/>
      <c r="AN73" s="909"/>
      <c r="AO73" s="909"/>
      <c r="AP73" s="909"/>
      <c r="AQ73" s="909"/>
      <c r="AR73" s="909"/>
      <c r="AS73" s="909"/>
    </row>
    <row r="74" spans="1:45" s="6" customFormat="1" ht="30" customHeight="1">
      <c r="A74" s="66" t="s">
        <v>148</v>
      </c>
      <c r="B74" s="105" t="s">
        <v>81</v>
      </c>
      <c r="C74" s="1042">
        <v>4</v>
      </c>
      <c r="D74" s="1042">
        <v>1</v>
      </c>
      <c r="E74" s="1034">
        <v>3</v>
      </c>
      <c r="F74" s="331"/>
      <c r="G74" s="931">
        <v>4</v>
      </c>
      <c r="H74" s="64">
        <f t="shared" si="5"/>
        <v>120</v>
      </c>
      <c r="I74" s="110"/>
      <c r="J74" s="110"/>
      <c r="K74" s="106"/>
      <c r="L74" s="106"/>
      <c r="M74" s="382"/>
      <c r="N74" s="87"/>
      <c r="O74" s="273"/>
      <c r="P74" s="111"/>
      <c r="Q74" s="273"/>
      <c r="R74" s="113"/>
      <c r="S74" s="273"/>
      <c r="T74" s="113"/>
      <c r="U74" s="259"/>
      <c r="V74" s="113"/>
      <c r="W74" s="259"/>
      <c r="X74" s="113"/>
      <c r="Y74" s="259"/>
      <c r="Z74" s="113"/>
      <c r="AA74" s="805"/>
      <c r="AC74" s="615"/>
      <c r="AD74" s="621"/>
      <c r="AE74" s="621"/>
      <c r="AF74" s="621"/>
      <c r="AG74" s="621"/>
      <c r="AH74" s="621"/>
      <c r="AI74" s="622"/>
      <c r="AJ74" s="622"/>
      <c r="AK74" s="621"/>
      <c r="AL74" s="621"/>
      <c r="AM74" s="622"/>
      <c r="AN74" s="622"/>
      <c r="AO74" s="622"/>
      <c r="AP74" s="622"/>
      <c r="AQ74" s="622"/>
      <c r="AR74" s="622"/>
      <c r="AS74" s="622"/>
    </row>
    <row r="75" spans="1:45" s="6" customFormat="1" ht="21.75" customHeight="1" thickBot="1">
      <c r="A75" s="104"/>
      <c r="B75" s="68" t="s">
        <v>48</v>
      </c>
      <c r="C75" s="1043"/>
      <c r="D75" s="1043"/>
      <c r="E75" s="1036"/>
      <c r="F75" s="330"/>
      <c r="G75" s="981">
        <v>1</v>
      </c>
      <c r="H75" s="340">
        <f t="shared" si="5"/>
        <v>30</v>
      </c>
      <c r="I75" s="134"/>
      <c r="J75" s="134"/>
      <c r="K75" s="135"/>
      <c r="L75" s="135"/>
      <c r="M75" s="384"/>
      <c r="N75" s="142"/>
      <c r="O75" s="274"/>
      <c r="P75" s="143"/>
      <c r="Q75" s="274"/>
      <c r="R75" s="144"/>
      <c r="S75" s="274"/>
      <c r="T75" s="144"/>
      <c r="U75" s="260"/>
      <c r="V75" s="144"/>
      <c r="W75" s="260"/>
      <c r="X75" s="144"/>
      <c r="Y75" s="260"/>
      <c r="Z75" s="144"/>
      <c r="AA75" s="805"/>
      <c r="AC75" s="615"/>
      <c r="AD75" s="621"/>
      <c r="AE75" s="621"/>
      <c r="AF75" s="621"/>
      <c r="AG75" s="621"/>
      <c r="AH75" s="621"/>
      <c r="AI75" s="622"/>
      <c r="AJ75" s="622"/>
      <c r="AK75" s="621"/>
      <c r="AL75" s="621"/>
      <c r="AM75" s="622"/>
      <c r="AN75" s="622"/>
      <c r="AO75" s="622"/>
      <c r="AP75" s="622"/>
      <c r="AQ75" s="622"/>
      <c r="AR75" s="622"/>
      <c r="AS75" s="622"/>
    </row>
    <row r="76" spans="1:45" s="6" customFormat="1" ht="25.5" customHeight="1" thickBot="1">
      <c r="A76" s="66" t="s">
        <v>149</v>
      </c>
      <c r="B76" s="94" t="s">
        <v>58</v>
      </c>
      <c r="C76" s="1044"/>
      <c r="D76" s="1044"/>
      <c r="E76" s="1045"/>
      <c r="F76" s="147"/>
      <c r="G76" s="963">
        <v>3</v>
      </c>
      <c r="H76" s="339">
        <f>G76*30</f>
        <v>90</v>
      </c>
      <c r="I76" s="124">
        <f>SUM(J76:L76)</f>
        <v>4</v>
      </c>
      <c r="J76" s="124">
        <v>4</v>
      </c>
      <c r="K76" s="122"/>
      <c r="L76" s="122"/>
      <c r="M76" s="379">
        <f>H76-I76</f>
        <v>86</v>
      </c>
      <c r="N76" s="77"/>
      <c r="O76" s="275"/>
      <c r="P76" s="127">
        <v>4</v>
      </c>
      <c r="Q76" s="275" t="s">
        <v>234</v>
      </c>
      <c r="R76" s="130"/>
      <c r="S76" s="275"/>
      <c r="T76" s="130"/>
      <c r="U76" s="258"/>
      <c r="V76" s="130"/>
      <c r="W76" s="258"/>
      <c r="X76" s="130"/>
      <c r="Y76" s="650"/>
      <c r="Z76" s="131"/>
      <c r="AA76" s="805">
        <v>1</v>
      </c>
      <c r="AC76" s="615"/>
      <c r="AD76" s="621"/>
      <c r="AE76" s="621"/>
      <c r="AF76" s="548"/>
      <c r="AG76" s="621"/>
      <c r="AH76" s="621"/>
      <c r="AI76" s="622"/>
      <c r="AJ76" s="622"/>
      <c r="AK76" s="621"/>
      <c r="AL76" s="621"/>
      <c r="AM76" s="622"/>
      <c r="AN76" s="622"/>
      <c r="AO76" s="622"/>
      <c r="AP76" s="622"/>
      <c r="AQ76" s="622"/>
      <c r="AR76" s="622"/>
      <c r="AS76" s="622"/>
    </row>
    <row r="77" spans="1:50" s="12" customFormat="1" ht="38.25" customHeight="1" thickBot="1">
      <c r="A77" s="538" t="s">
        <v>150</v>
      </c>
      <c r="B77" s="541" t="s">
        <v>206</v>
      </c>
      <c r="C77" s="78">
        <v>5</v>
      </c>
      <c r="D77" s="78"/>
      <c r="E77" s="1045">
        <v>5</v>
      </c>
      <c r="F77" s="216"/>
      <c r="G77" s="982">
        <v>5</v>
      </c>
      <c r="H77" s="339">
        <f t="shared" si="5"/>
        <v>150</v>
      </c>
      <c r="I77" s="124">
        <v>8</v>
      </c>
      <c r="J77" s="124">
        <v>6</v>
      </c>
      <c r="K77" s="122" t="s">
        <v>277</v>
      </c>
      <c r="L77" s="73"/>
      <c r="M77" s="379">
        <f>H77-I77</f>
        <v>142</v>
      </c>
      <c r="N77" s="77"/>
      <c r="O77" s="275"/>
      <c r="P77" s="126"/>
      <c r="Q77" s="275"/>
      <c r="R77" s="130"/>
      <c r="S77" s="258"/>
      <c r="T77" s="127">
        <v>8</v>
      </c>
      <c r="U77" s="266">
        <v>0</v>
      </c>
      <c r="V77" s="130"/>
      <c r="W77" s="258"/>
      <c r="X77" s="130"/>
      <c r="Y77" s="258"/>
      <c r="Z77" s="131"/>
      <c r="AA77" s="806">
        <v>2</v>
      </c>
      <c r="AC77" s="615"/>
      <c r="AD77" s="621"/>
      <c r="AE77" s="621"/>
      <c r="AF77" s="621"/>
      <c r="AG77" s="621"/>
      <c r="AH77" s="621"/>
      <c r="AI77" s="622"/>
      <c r="AJ77" s="622"/>
      <c r="AK77" s="622"/>
      <c r="AL77" s="622"/>
      <c r="AM77" s="622"/>
      <c r="AN77" s="622"/>
      <c r="AO77" s="622"/>
      <c r="AP77" s="622"/>
      <c r="AQ77" s="622"/>
      <c r="AR77" s="622"/>
      <c r="AS77" s="622"/>
      <c r="AT77" s="6"/>
      <c r="AU77" s="6"/>
      <c r="AV77" s="6"/>
      <c r="AW77" s="6"/>
      <c r="AX77" s="6"/>
    </row>
    <row r="78" spans="1:45" s="6" customFormat="1" ht="23.25" customHeight="1">
      <c r="A78" s="66" t="s">
        <v>151</v>
      </c>
      <c r="B78" s="105" t="s">
        <v>82</v>
      </c>
      <c r="C78" s="1042">
        <v>4</v>
      </c>
      <c r="D78" s="1042">
        <v>1</v>
      </c>
      <c r="E78" s="1034">
        <v>3</v>
      </c>
      <c r="F78" s="331"/>
      <c r="G78" s="931">
        <v>4</v>
      </c>
      <c r="H78" s="64">
        <f t="shared" si="5"/>
        <v>120</v>
      </c>
      <c r="I78" s="110"/>
      <c r="J78" s="110"/>
      <c r="K78" s="106"/>
      <c r="L78" s="106"/>
      <c r="M78" s="382"/>
      <c r="N78" s="87"/>
      <c r="O78" s="273"/>
      <c r="P78" s="111"/>
      <c r="Q78" s="273"/>
      <c r="R78" s="113"/>
      <c r="S78" s="259"/>
      <c r="T78" s="113"/>
      <c r="U78" s="259"/>
      <c r="V78" s="111"/>
      <c r="W78" s="273"/>
      <c r="X78" s="111"/>
      <c r="Y78" s="273"/>
      <c r="Z78" s="113"/>
      <c r="AA78" s="805"/>
      <c r="AC78" s="615"/>
      <c r="AD78" s="621"/>
      <c r="AE78" s="621"/>
      <c r="AF78" s="621"/>
      <c r="AG78" s="621"/>
      <c r="AH78" s="621"/>
      <c r="AI78" s="622"/>
      <c r="AJ78" s="622"/>
      <c r="AK78" s="622"/>
      <c r="AL78" s="622"/>
      <c r="AM78" s="622"/>
      <c r="AN78" s="622"/>
      <c r="AO78" s="621"/>
      <c r="AP78" s="621"/>
      <c r="AQ78" s="621"/>
      <c r="AR78" s="621"/>
      <c r="AS78" s="622"/>
    </row>
    <row r="79" spans="1:45" s="6" customFormat="1" ht="21" customHeight="1" thickBot="1">
      <c r="A79" s="104"/>
      <c r="B79" s="68" t="s">
        <v>48</v>
      </c>
      <c r="C79" s="1046"/>
      <c r="D79" s="1046"/>
      <c r="E79" s="1047"/>
      <c r="F79" s="330"/>
      <c r="G79" s="981">
        <v>1</v>
      </c>
      <c r="H79" s="340">
        <f t="shared" si="5"/>
        <v>30</v>
      </c>
      <c r="I79" s="134"/>
      <c r="J79" s="141"/>
      <c r="K79" s="139"/>
      <c r="L79" s="139"/>
      <c r="M79" s="385"/>
      <c r="N79" s="142"/>
      <c r="O79" s="274"/>
      <c r="P79" s="143"/>
      <c r="Q79" s="274"/>
      <c r="R79" s="144"/>
      <c r="S79" s="260"/>
      <c r="T79" s="144"/>
      <c r="U79" s="260"/>
      <c r="V79" s="143"/>
      <c r="W79" s="274"/>
      <c r="X79" s="143"/>
      <c r="Y79" s="274"/>
      <c r="Z79" s="144"/>
      <c r="AA79" s="805"/>
      <c r="AC79" s="615"/>
      <c r="AD79" s="621"/>
      <c r="AE79" s="621"/>
      <c r="AF79" s="621"/>
      <c r="AG79" s="621"/>
      <c r="AH79" s="621"/>
      <c r="AI79" s="622"/>
      <c r="AJ79" s="622"/>
      <c r="AK79" s="622"/>
      <c r="AL79" s="622"/>
      <c r="AM79" s="622"/>
      <c r="AN79" s="622"/>
      <c r="AO79" s="621"/>
      <c r="AP79" s="621"/>
      <c r="AQ79" s="621"/>
      <c r="AR79" s="621"/>
      <c r="AS79" s="622"/>
    </row>
    <row r="80" spans="1:45" s="6" customFormat="1" ht="24.75" customHeight="1" thickBot="1">
      <c r="A80" s="66" t="s">
        <v>152</v>
      </c>
      <c r="B80" s="94" t="s">
        <v>58</v>
      </c>
      <c r="C80" s="1044"/>
      <c r="D80" s="1044"/>
      <c r="E80" s="1045"/>
      <c r="F80" s="147"/>
      <c r="G80" s="963">
        <v>3</v>
      </c>
      <c r="H80" s="339">
        <f t="shared" si="5"/>
        <v>90</v>
      </c>
      <c r="I80" s="124">
        <v>8</v>
      </c>
      <c r="J80" s="124">
        <v>6</v>
      </c>
      <c r="K80" s="122" t="s">
        <v>277</v>
      </c>
      <c r="L80" s="122"/>
      <c r="M80" s="379">
        <f>H80-I80</f>
        <v>82</v>
      </c>
      <c r="N80" s="679">
        <v>8</v>
      </c>
      <c r="O80" s="266">
        <v>0</v>
      </c>
      <c r="P80" s="126"/>
      <c r="Q80" s="275"/>
      <c r="R80" s="130"/>
      <c r="S80" s="258"/>
      <c r="T80" s="130"/>
      <c r="U80" s="258"/>
      <c r="V80" s="126"/>
      <c r="W80" s="275"/>
      <c r="X80" s="126"/>
      <c r="Y80" s="654"/>
      <c r="Z80" s="131"/>
      <c r="AA80" s="805">
        <v>1</v>
      </c>
      <c r="AC80" s="548"/>
      <c r="AD80" s="621"/>
      <c r="AE80" s="621"/>
      <c r="AF80" s="621"/>
      <c r="AG80" s="621"/>
      <c r="AH80" s="621"/>
      <c r="AI80" s="622"/>
      <c r="AJ80" s="622"/>
      <c r="AK80" s="622"/>
      <c r="AL80" s="622"/>
      <c r="AM80" s="622"/>
      <c r="AN80" s="622"/>
      <c r="AO80" s="621"/>
      <c r="AP80" s="621"/>
      <c r="AQ80" s="621"/>
      <c r="AR80" s="621"/>
      <c r="AS80" s="622"/>
    </row>
    <row r="81" spans="1:45" s="6" customFormat="1" ht="33.75" customHeight="1">
      <c r="A81" s="66" t="s">
        <v>153</v>
      </c>
      <c r="B81" s="105" t="s">
        <v>46</v>
      </c>
      <c r="C81" s="1042">
        <v>3</v>
      </c>
      <c r="D81" s="1042">
        <v>0.5</v>
      </c>
      <c r="E81" s="1034">
        <v>2.5</v>
      </c>
      <c r="F81" s="331"/>
      <c r="G81" s="931">
        <v>3</v>
      </c>
      <c r="H81" s="64">
        <f t="shared" si="5"/>
        <v>90</v>
      </c>
      <c r="I81" s="110"/>
      <c r="J81" s="110"/>
      <c r="K81" s="106"/>
      <c r="L81" s="106"/>
      <c r="M81" s="382"/>
      <c r="N81" s="87"/>
      <c r="O81" s="273"/>
      <c r="P81" s="111"/>
      <c r="Q81" s="592"/>
      <c r="R81" s="111"/>
      <c r="S81" s="273"/>
      <c r="T81" s="111"/>
      <c r="U81" s="273"/>
      <c r="V81" s="111"/>
      <c r="W81" s="273"/>
      <c r="X81" s="111"/>
      <c r="Y81" s="273"/>
      <c r="Z81" s="111"/>
      <c r="AA81" s="805"/>
      <c r="AC81" s="615"/>
      <c r="AD81" s="621"/>
      <c r="AE81" s="621"/>
      <c r="AF81" s="621"/>
      <c r="AG81" s="624"/>
      <c r="AH81" s="624"/>
      <c r="AI81" s="621"/>
      <c r="AJ81" s="621"/>
      <c r="AK81" s="621"/>
      <c r="AL81" s="621"/>
      <c r="AM81" s="621"/>
      <c r="AN81" s="621"/>
      <c r="AO81" s="621"/>
      <c r="AP81" s="621"/>
      <c r="AQ81" s="621"/>
      <c r="AR81" s="621"/>
      <c r="AS81" s="621"/>
    </row>
    <row r="82" spans="1:45" s="6" customFormat="1" ht="23.25" customHeight="1" thickBot="1">
      <c r="A82" s="104"/>
      <c r="B82" s="68" t="s">
        <v>48</v>
      </c>
      <c r="C82" s="1043"/>
      <c r="D82" s="1043"/>
      <c r="E82" s="1036"/>
      <c r="F82" s="330"/>
      <c r="G82" s="981">
        <v>0.5</v>
      </c>
      <c r="H82" s="340">
        <f>G82*30</f>
        <v>15</v>
      </c>
      <c r="I82" s="134"/>
      <c r="J82" s="134"/>
      <c r="K82" s="135"/>
      <c r="L82" s="135"/>
      <c r="M82" s="384"/>
      <c r="N82" s="142"/>
      <c r="O82" s="274"/>
      <c r="P82" s="143"/>
      <c r="Q82" s="274"/>
      <c r="R82" s="144"/>
      <c r="S82" s="274"/>
      <c r="T82" s="143"/>
      <c r="U82" s="274"/>
      <c r="V82" s="143"/>
      <c r="W82" s="274"/>
      <c r="X82" s="143"/>
      <c r="Y82" s="274"/>
      <c r="Z82" s="143"/>
      <c r="AA82" s="805"/>
      <c r="AC82" s="615"/>
      <c r="AD82" s="621"/>
      <c r="AE82" s="621"/>
      <c r="AF82" s="621"/>
      <c r="AG82" s="621"/>
      <c r="AH82" s="621"/>
      <c r="AI82" s="622"/>
      <c r="AJ82" s="621"/>
      <c r="AK82" s="621"/>
      <c r="AL82" s="621"/>
      <c r="AM82" s="621"/>
      <c r="AN82" s="621"/>
      <c r="AO82" s="621"/>
      <c r="AP82" s="621"/>
      <c r="AQ82" s="621"/>
      <c r="AR82" s="621"/>
      <c r="AS82" s="621"/>
    </row>
    <row r="83" spans="1:45" s="6" customFormat="1" ht="23.25" customHeight="1" thickBot="1">
      <c r="A83" s="66" t="s">
        <v>154</v>
      </c>
      <c r="B83" s="94" t="s">
        <v>58</v>
      </c>
      <c r="C83" s="1044"/>
      <c r="D83" s="1044"/>
      <c r="E83" s="1045"/>
      <c r="F83" s="147"/>
      <c r="G83" s="963">
        <v>2.5</v>
      </c>
      <c r="H83" s="339">
        <f t="shared" si="5"/>
        <v>75</v>
      </c>
      <c r="I83" s="124">
        <v>8</v>
      </c>
      <c r="J83" s="124">
        <v>6</v>
      </c>
      <c r="K83" s="122" t="s">
        <v>277</v>
      </c>
      <c r="L83" s="122"/>
      <c r="M83" s="379">
        <f>H83-I83</f>
        <v>67</v>
      </c>
      <c r="N83" s="77"/>
      <c r="O83" s="275"/>
      <c r="P83" s="126"/>
      <c r="Q83" s="299"/>
      <c r="R83" s="679">
        <v>8</v>
      </c>
      <c r="S83" s="266">
        <v>0</v>
      </c>
      <c r="T83" s="126"/>
      <c r="U83" s="275"/>
      <c r="V83" s="126"/>
      <c r="W83" s="275"/>
      <c r="X83" s="126"/>
      <c r="Y83" s="654"/>
      <c r="Z83" s="210"/>
      <c r="AA83" s="805">
        <v>2</v>
      </c>
      <c r="AC83" s="615"/>
      <c r="AD83" s="621"/>
      <c r="AE83" s="621"/>
      <c r="AF83" s="621"/>
      <c r="AG83" s="624"/>
      <c r="AH83" s="624"/>
      <c r="AI83" s="627"/>
      <c r="AJ83" s="627"/>
      <c r="AK83" s="627"/>
      <c r="AL83" s="627"/>
      <c r="AM83" s="621"/>
      <c r="AN83" s="621"/>
      <c r="AO83" s="621"/>
      <c r="AP83" s="621"/>
      <c r="AQ83" s="621"/>
      <c r="AR83" s="621"/>
      <c r="AS83" s="621"/>
    </row>
    <row r="84" spans="1:45" s="6" customFormat="1" ht="30" customHeight="1">
      <c r="A84" s="66" t="s">
        <v>155</v>
      </c>
      <c r="B84" s="211" t="s">
        <v>83</v>
      </c>
      <c r="C84" s="1042">
        <v>4</v>
      </c>
      <c r="D84" s="1042">
        <v>1</v>
      </c>
      <c r="E84" s="1034">
        <v>3</v>
      </c>
      <c r="F84" s="331"/>
      <c r="G84" s="983">
        <v>4</v>
      </c>
      <c r="H84" s="64">
        <f t="shared" si="5"/>
        <v>120</v>
      </c>
      <c r="I84" s="110"/>
      <c r="J84" s="110"/>
      <c r="K84" s="106"/>
      <c r="L84" s="106"/>
      <c r="M84" s="382"/>
      <c r="N84" s="87"/>
      <c r="O84" s="273"/>
      <c r="P84" s="111"/>
      <c r="Q84" s="273"/>
      <c r="R84" s="113"/>
      <c r="S84" s="273"/>
      <c r="T84" s="111"/>
      <c r="U84" s="273"/>
      <c r="V84" s="111"/>
      <c r="W84" s="273"/>
      <c r="X84" s="111"/>
      <c r="Y84" s="273"/>
      <c r="Z84" s="111"/>
      <c r="AA84" s="805"/>
      <c r="AC84" s="615"/>
      <c r="AD84" s="621"/>
      <c r="AE84" s="621"/>
      <c r="AF84" s="621"/>
      <c r="AG84" s="621"/>
      <c r="AH84" s="621"/>
      <c r="AI84" s="622"/>
      <c r="AJ84" s="621"/>
      <c r="AK84" s="621"/>
      <c r="AL84" s="621"/>
      <c r="AM84" s="621"/>
      <c r="AN84" s="621"/>
      <c r="AO84" s="621"/>
      <c r="AP84" s="621"/>
      <c r="AQ84" s="621"/>
      <c r="AR84" s="621"/>
      <c r="AS84" s="621"/>
    </row>
    <row r="85" spans="1:45" s="6" customFormat="1" ht="24.75" customHeight="1" thickBot="1">
      <c r="A85" s="104"/>
      <c r="B85" s="68" t="s">
        <v>48</v>
      </c>
      <c r="C85" s="1046"/>
      <c r="D85" s="1046"/>
      <c r="E85" s="1047"/>
      <c r="F85" s="330"/>
      <c r="G85" s="984">
        <v>1</v>
      </c>
      <c r="H85" s="340">
        <f t="shared" si="5"/>
        <v>30</v>
      </c>
      <c r="I85" s="134"/>
      <c r="J85" s="141"/>
      <c r="K85" s="139"/>
      <c r="L85" s="139"/>
      <c r="M85" s="385"/>
      <c r="N85" s="142"/>
      <c r="O85" s="274"/>
      <c r="P85" s="143"/>
      <c r="Q85" s="274"/>
      <c r="R85" s="144"/>
      <c r="S85" s="274"/>
      <c r="T85" s="143"/>
      <c r="U85" s="274"/>
      <c r="V85" s="143"/>
      <c r="W85" s="274"/>
      <c r="X85" s="143"/>
      <c r="Y85" s="274"/>
      <c r="Z85" s="143"/>
      <c r="AA85" s="805"/>
      <c r="AC85" s="615"/>
      <c r="AD85" s="621"/>
      <c r="AE85" s="621"/>
      <c r="AF85" s="621"/>
      <c r="AG85" s="621"/>
      <c r="AH85" s="621"/>
      <c r="AI85" s="622"/>
      <c r="AJ85" s="621"/>
      <c r="AK85" s="621"/>
      <c r="AL85" s="621"/>
      <c r="AM85" s="621"/>
      <c r="AN85" s="621"/>
      <c r="AO85" s="621"/>
      <c r="AP85" s="621"/>
      <c r="AQ85" s="621"/>
      <c r="AR85" s="621"/>
      <c r="AS85" s="621"/>
    </row>
    <row r="86" spans="1:45" s="6" customFormat="1" ht="23.25" customHeight="1" thickBot="1">
      <c r="A86" s="66" t="s">
        <v>156</v>
      </c>
      <c r="B86" s="94" t="s">
        <v>58</v>
      </c>
      <c r="C86" s="1044"/>
      <c r="D86" s="1044"/>
      <c r="E86" s="1048"/>
      <c r="F86" s="145"/>
      <c r="G86" s="963">
        <v>3</v>
      </c>
      <c r="H86" s="339">
        <f t="shared" si="5"/>
        <v>90</v>
      </c>
      <c r="I86" s="124">
        <v>8</v>
      </c>
      <c r="J86" s="124">
        <v>6</v>
      </c>
      <c r="K86" s="122" t="s">
        <v>277</v>
      </c>
      <c r="L86" s="122"/>
      <c r="M86" s="379">
        <f>H86-I86</f>
        <v>82</v>
      </c>
      <c r="N86" s="77"/>
      <c r="O86" s="275"/>
      <c r="P86" s="126"/>
      <c r="Q86" s="275"/>
      <c r="R86" s="130"/>
      <c r="S86" s="275"/>
      <c r="T86" s="126"/>
      <c r="U86" s="275"/>
      <c r="V86" s="679">
        <v>8</v>
      </c>
      <c r="W86" s="266">
        <v>0</v>
      </c>
      <c r="X86" s="126"/>
      <c r="Y86" s="654"/>
      <c r="Z86" s="210"/>
      <c r="AA86" s="805">
        <v>3</v>
      </c>
      <c r="AC86" s="615"/>
      <c r="AD86" s="621"/>
      <c r="AE86" s="621"/>
      <c r="AF86" s="621"/>
      <c r="AG86" s="621"/>
      <c r="AH86" s="621"/>
      <c r="AI86" s="622"/>
      <c r="AJ86" s="621"/>
      <c r="AK86" s="621"/>
      <c r="AL86" s="621"/>
      <c r="AM86" s="621"/>
      <c r="AN86" s="621"/>
      <c r="AO86" s="627"/>
      <c r="AP86" s="627"/>
      <c r="AQ86" s="621"/>
      <c r="AR86" s="621"/>
      <c r="AS86" s="621"/>
    </row>
    <row r="87" spans="1:45" s="6" customFormat="1" ht="33.75" customHeight="1" thickBot="1">
      <c r="A87" s="891" t="s">
        <v>157</v>
      </c>
      <c r="B87" s="822" t="s">
        <v>264</v>
      </c>
      <c r="C87" s="1044">
        <v>4</v>
      </c>
      <c r="D87" s="1044">
        <v>1</v>
      </c>
      <c r="E87" s="1048">
        <v>3</v>
      </c>
      <c r="F87" s="145"/>
      <c r="G87" s="963">
        <v>4</v>
      </c>
      <c r="H87" s="339">
        <f t="shared" si="5"/>
        <v>120</v>
      </c>
      <c r="I87" s="124"/>
      <c r="J87" s="124"/>
      <c r="K87" s="122"/>
      <c r="L87" s="122"/>
      <c r="M87" s="379"/>
      <c r="N87" s="77"/>
      <c r="O87" s="275"/>
      <c r="P87" s="126"/>
      <c r="Q87" s="275"/>
      <c r="R87" s="130"/>
      <c r="S87" s="275"/>
      <c r="T87" s="126"/>
      <c r="U87" s="275"/>
      <c r="V87" s="679"/>
      <c r="W87" s="266"/>
      <c r="X87" s="126"/>
      <c r="Y87" s="654"/>
      <c r="Z87" s="210"/>
      <c r="AA87" s="805"/>
      <c r="AC87" s="615"/>
      <c r="AD87" s="621"/>
      <c r="AE87" s="621"/>
      <c r="AF87" s="621"/>
      <c r="AG87" s="621"/>
      <c r="AH87" s="621"/>
      <c r="AI87" s="622"/>
      <c r="AJ87" s="621"/>
      <c r="AK87" s="621"/>
      <c r="AL87" s="621"/>
      <c r="AM87" s="621"/>
      <c r="AN87" s="621"/>
      <c r="AO87" s="627"/>
      <c r="AP87" s="627"/>
      <c r="AQ87" s="621"/>
      <c r="AR87" s="621"/>
      <c r="AS87" s="621"/>
    </row>
    <row r="88" spans="1:45" s="6" customFormat="1" ht="23.25" customHeight="1" thickBot="1">
      <c r="A88" s="794"/>
      <c r="B88" s="68" t="s">
        <v>48</v>
      </c>
      <c r="C88" s="1044"/>
      <c r="D88" s="1044"/>
      <c r="E88" s="1048"/>
      <c r="F88" s="145"/>
      <c r="G88" s="963">
        <v>1</v>
      </c>
      <c r="H88" s="339">
        <f t="shared" si="5"/>
        <v>30</v>
      </c>
      <c r="I88" s="124"/>
      <c r="J88" s="124"/>
      <c r="K88" s="122"/>
      <c r="L88" s="122"/>
      <c r="M88" s="379"/>
      <c r="N88" s="77"/>
      <c r="O88" s="275"/>
      <c r="P88" s="126"/>
      <c r="Q88" s="275"/>
      <c r="R88" s="130"/>
      <c r="S88" s="275"/>
      <c r="T88" s="126"/>
      <c r="U88" s="275"/>
      <c r="V88" s="679"/>
      <c r="W88" s="266"/>
      <c r="X88" s="126"/>
      <c r="Y88" s="654"/>
      <c r="Z88" s="210"/>
      <c r="AA88" s="805"/>
      <c r="AC88" s="615"/>
      <c r="AD88" s="621"/>
      <c r="AE88" s="621"/>
      <c r="AF88" s="621"/>
      <c r="AG88" s="621"/>
      <c r="AH88" s="621"/>
      <c r="AI88" s="622"/>
      <c r="AJ88" s="621"/>
      <c r="AK88" s="621"/>
      <c r="AL88" s="621"/>
      <c r="AM88" s="621"/>
      <c r="AN88" s="621"/>
      <c r="AO88" s="627"/>
      <c r="AP88" s="627"/>
      <c r="AQ88" s="621"/>
      <c r="AR88" s="621"/>
      <c r="AS88" s="621"/>
    </row>
    <row r="89" spans="1:45" s="906" customFormat="1" ht="32.25" customHeight="1" thickBot="1">
      <c r="A89" s="891" t="s">
        <v>158</v>
      </c>
      <c r="B89" s="94" t="s">
        <v>58</v>
      </c>
      <c r="C89" s="1049"/>
      <c r="D89" s="1049"/>
      <c r="E89" s="1050"/>
      <c r="F89" s="885"/>
      <c r="G89" s="882">
        <v>3</v>
      </c>
      <c r="H89" s="898">
        <f t="shared" si="5"/>
        <v>90</v>
      </c>
      <c r="I89" s="899">
        <v>6</v>
      </c>
      <c r="J89" s="899">
        <v>4</v>
      </c>
      <c r="K89" s="889"/>
      <c r="L89" s="889" t="s">
        <v>279</v>
      </c>
      <c r="M89" s="900">
        <f>H89-I89</f>
        <v>84</v>
      </c>
      <c r="N89" s="879"/>
      <c r="O89" s="902"/>
      <c r="P89" s="902"/>
      <c r="Q89" s="902"/>
      <c r="R89" s="903"/>
      <c r="S89" s="903"/>
      <c r="T89" s="901">
        <v>4</v>
      </c>
      <c r="U89" s="901">
        <v>2</v>
      </c>
      <c r="V89" s="902"/>
      <c r="W89" s="902"/>
      <c r="X89" s="903"/>
      <c r="Y89" s="913"/>
      <c r="Z89" s="904"/>
      <c r="AA89" s="905">
        <v>2</v>
      </c>
      <c r="AC89" s="907"/>
      <c r="AD89" s="908"/>
      <c r="AE89" s="908"/>
      <c r="AF89" s="908"/>
      <c r="AG89" s="908"/>
      <c r="AH89" s="908"/>
      <c r="AI89" s="909"/>
      <c r="AJ89" s="908"/>
      <c r="AK89" s="909"/>
      <c r="AL89" s="909"/>
      <c r="AM89" s="914"/>
      <c r="AN89" s="914"/>
      <c r="AO89" s="908"/>
      <c r="AP89" s="908"/>
      <c r="AQ89" s="909"/>
      <c r="AR89" s="909"/>
      <c r="AS89" s="909"/>
    </row>
    <row r="90" spans="1:45" s="6" customFormat="1" ht="39.75" customHeight="1">
      <c r="A90" s="66" t="s">
        <v>160</v>
      </c>
      <c r="B90" s="105" t="s">
        <v>159</v>
      </c>
      <c r="C90" s="1042">
        <v>5</v>
      </c>
      <c r="D90" s="1042">
        <v>1.5</v>
      </c>
      <c r="E90" s="88">
        <v>3.5</v>
      </c>
      <c r="F90" s="331"/>
      <c r="G90" s="937">
        <v>5</v>
      </c>
      <c r="H90" s="64">
        <f>G90*30</f>
        <v>150</v>
      </c>
      <c r="I90" s="110"/>
      <c r="J90" s="110"/>
      <c r="K90" s="106"/>
      <c r="L90" s="106"/>
      <c r="M90" s="382"/>
      <c r="N90" s="87"/>
      <c r="O90" s="273"/>
      <c r="P90" s="111"/>
      <c r="Q90" s="273"/>
      <c r="R90" s="113"/>
      <c r="S90" s="259"/>
      <c r="T90" s="88"/>
      <c r="U90" s="587"/>
      <c r="V90" s="111"/>
      <c r="W90" s="273"/>
      <c r="X90" s="113"/>
      <c r="Y90" s="259"/>
      <c r="Z90" s="113"/>
      <c r="AA90" s="805"/>
      <c r="AC90" s="615"/>
      <c r="AD90" s="621"/>
      <c r="AE90" s="621"/>
      <c r="AF90" s="621"/>
      <c r="AG90" s="621"/>
      <c r="AH90" s="621"/>
      <c r="AI90" s="622"/>
      <c r="AJ90" s="621"/>
      <c r="AK90" s="622"/>
      <c r="AL90" s="622"/>
      <c r="AM90" s="548"/>
      <c r="AN90" s="548"/>
      <c r="AO90" s="621"/>
      <c r="AP90" s="621"/>
      <c r="AQ90" s="622"/>
      <c r="AR90" s="622"/>
      <c r="AS90" s="622"/>
    </row>
    <row r="91" spans="1:45" s="6" customFormat="1" ht="24.75" customHeight="1" thickBot="1">
      <c r="A91" s="341"/>
      <c r="B91" s="68" t="s">
        <v>48</v>
      </c>
      <c r="C91" s="1046"/>
      <c r="D91" s="1046"/>
      <c r="E91" s="159"/>
      <c r="F91" s="330"/>
      <c r="G91" s="985">
        <v>1.5</v>
      </c>
      <c r="H91" s="341">
        <f>G91*30</f>
        <v>45</v>
      </c>
      <c r="I91" s="141"/>
      <c r="J91" s="141"/>
      <c r="K91" s="139"/>
      <c r="L91" s="139"/>
      <c r="M91" s="385"/>
      <c r="N91" s="142"/>
      <c r="O91" s="274"/>
      <c r="P91" s="143"/>
      <c r="Q91" s="274"/>
      <c r="R91" s="144"/>
      <c r="S91" s="274"/>
      <c r="T91" s="143"/>
      <c r="U91" s="274"/>
      <c r="V91" s="143"/>
      <c r="W91" s="274"/>
      <c r="X91" s="143"/>
      <c r="Y91" s="274"/>
      <c r="Z91" s="143"/>
      <c r="AA91" s="805"/>
      <c r="AC91" s="615"/>
      <c r="AD91" s="621" t="s">
        <v>293</v>
      </c>
      <c r="AE91" s="621"/>
      <c r="AF91" s="621"/>
      <c r="AG91" s="621"/>
      <c r="AH91" s="621"/>
      <c r="AI91" s="622"/>
      <c r="AJ91" s="621"/>
      <c r="AK91" s="621"/>
      <c r="AL91" s="621"/>
      <c r="AM91" s="621"/>
      <c r="AN91" s="621"/>
      <c r="AO91" s="621"/>
      <c r="AP91" s="621"/>
      <c r="AQ91" s="621"/>
      <c r="AR91" s="621"/>
      <c r="AS91" s="621"/>
    </row>
    <row r="92" spans="1:45" s="6" customFormat="1" ht="30" customHeight="1" thickBot="1">
      <c r="A92" s="185" t="s">
        <v>161</v>
      </c>
      <c r="B92" s="171" t="s">
        <v>58</v>
      </c>
      <c r="C92" s="1051"/>
      <c r="D92" s="1051"/>
      <c r="E92" s="1052"/>
      <c r="F92" s="183"/>
      <c r="G92" s="986">
        <v>3.5</v>
      </c>
      <c r="H92" s="229">
        <f>G92*30</f>
        <v>105</v>
      </c>
      <c r="I92" s="124">
        <v>8</v>
      </c>
      <c r="J92" s="124">
        <v>6</v>
      </c>
      <c r="K92" s="122" t="s">
        <v>277</v>
      </c>
      <c r="L92" s="173"/>
      <c r="M92" s="388">
        <f>H92-I92</f>
        <v>97</v>
      </c>
      <c r="N92" s="172"/>
      <c r="O92" s="276"/>
      <c r="P92" s="174"/>
      <c r="Q92" s="276"/>
      <c r="R92" s="175"/>
      <c r="S92" s="265"/>
      <c r="T92" s="175"/>
      <c r="U92" s="265"/>
      <c r="V92" s="684">
        <v>8</v>
      </c>
      <c r="W92" s="334">
        <v>0</v>
      </c>
      <c r="X92" s="175"/>
      <c r="Y92" s="655"/>
      <c r="Z92" s="177"/>
      <c r="AA92" s="805">
        <v>3</v>
      </c>
      <c r="AC92" s="615"/>
      <c r="AD92" s="621"/>
      <c r="AE92" s="621"/>
      <c r="AF92" s="621"/>
      <c r="AG92" s="621"/>
      <c r="AH92" s="621"/>
      <c r="AI92" s="622"/>
      <c r="AJ92" s="622"/>
      <c r="AK92" s="622"/>
      <c r="AL92" s="622"/>
      <c r="AM92" s="622"/>
      <c r="AN92" s="622"/>
      <c r="AO92" s="627"/>
      <c r="AP92" s="627"/>
      <c r="AQ92" s="622"/>
      <c r="AR92" s="622"/>
      <c r="AS92" s="622"/>
    </row>
    <row r="93" spans="1:50" s="18" customFormat="1" ht="36" customHeight="1" thickBot="1">
      <c r="A93" s="185"/>
      <c r="B93" s="405"/>
      <c r="C93" s="1053"/>
      <c r="D93" s="1053"/>
      <c r="E93" s="1054"/>
      <c r="F93" s="408"/>
      <c r="G93" s="918"/>
      <c r="H93" s="543"/>
      <c r="I93" s="411"/>
      <c r="J93" s="542"/>
      <c r="K93" s="411"/>
      <c r="L93" s="415"/>
      <c r="M93" s="376"/>
      <c r="N93" s="406"/>
      <c r="O93" s="419"/>
      <c r="P93" s="419"/>
      <c r="Q93" s="419"/>
      <c r="R93" s="420"/>
      <c r="S93" s="420"/>
      <c r="T93" s="420"/>
      <c r="U93" s="420"/>
      <c r="V93" s="420"/>
      <c r="W93" s="420"/>
      <c r="X93" s="415"/>
      <c r="Y93" s="423"/>
      <c r="Z93" s="421"/>
      <c r="AA93" s="810"/>
      <c r="AB93" s="6"/>
      <c r="AC93" s="615"/>
      <c r="AD93" s="621"/>
      <c r="AE93" s="621"/>
      <c r="AF93" s="621"/>
      <c r="AG93" s="621"/>
      <c r="AH93" s="621"/>
      <c r="AI93" s="622"/>
      <c r="AJ93" s="622"/>
      <c r="AK93" s="622"/>
      <c r="AL93" s="622"/>
      <c r="AM93" s="622"/>
      <c r="AN93" s="622"/>
      <c r="AO93" s="622"/>
      <c r="AP93" s="622"/>
      <c r="AQ93" s="627"/>
      <c r="AR93" s="627"/>
      <c r="AS93" s="622"/>
      <c r="AT93" s="6"/>
      <c r="AU93" s="6"/>
      <c r="AV93" s="6"/>
      <c r="AW93" s="6"/>
      <c r="AX93" s="6"/>
    </row>
    <row r="94" spans="1:50" s="12" customFormat="1" ht="36" customHeight="1">
      <c r="A94" s="66" t="s">
        <v>163</v>
      </c>
      <c r="B94" s="105" t="s">
        <v>50</v>
      </c>
      <c r="C94" s="1042">
        <v>5.5</v>
      </c>
      <c r="D94" s="1042">
        <v>2</v>
      </c>
      <c r="E94" s="1055">
        <v>3.5</v>
      </c>
      <c r="F94" s="107"/>
      <c r="G94" s="931">
        <v>5.5</v>
      </c>
      <c r="H94" s="64">
        <f aca="true" t="shared" si="6" ref="H94:H106">G94*30</f>
        <v>165</v>
      </c>
      <c r="I94" s="213"/>
      <c r="J94" s="213"/>
      <c r="K94" s="213"/>
      <c r="L94" s="213"/>
      <c r="M94" s="393"/>
      <c r="N94" s="87"/>
      <c r="O94" s="273"/>
      <c r="P94" s="111"/>
      <c r="Q94" s="273"/>
      <c r="R94" s="113"/>
      <c r="S94" s="259"/>
      <c r="T94" s="113"/>
      <c r="U94" s="259"/>
      <c r="V94" s="111"/>
      <c r="W94" s="273"/>
      <c r="X94" s="113"/>
      <c r="Y94" s="259"/>
      <c r="Z94" s="113"/>
      <c r="AA94" s="806"/>
      <c r="AC94" s="615"/>
      <c r="AD94" s="621"/>
      <c r="AE94" s="621"/>
      <c r="AF94" s="621"/>
      <c r="AG94" s="621"/>
      <c r="AH94" s="621"/>
      <c r="AI94" s="622"/>
      <c r="AJ94" s="622"/>
      <c r="AK94" s="622"/>
      <c r="AL94" s="622"/>
      <c r="AM94" s="622"/>
      <c r="AN94" s="622"/>
      <c r="AO94" s="621"/>
      <c r="AP94" s="621"/>
      <c r="AQ94" s="622"/>
      <c r="AR94" s="622"/>
      <c r="AS94" s="622"/>
      <c r="AT94" s="6"/>
      <c r="AU94" s="6"/>
      <c r="AV94" s="6"/>
      <c r="AW94" s="6"/>
      <c r="AX94" s="6"/>
    </row>
    <row r="95" spans="1:50" s="12" customFormat="1" ht="21.75" customHeight="1" thickBot="1">
      <c r="A95" s="341"/>
      <c r="B95" s="68" t="s">
        <v>48</v>
      </c>
      <c r="C95" s="1056"/>
      <c r="D95" s="1056"/>
      <c r="E95" s="1056"/>
      <c r="F95" s="215"/>
      <c r="G95" s="981">
        <v>2</v>
      </c>
      <c r="H95" s="340">
        <f t="shared" si="6"/>
        <v>60</v>
      </c>
      <c r="I95" s="70"/>
      <c r="J95" s="215"/>
      <c r="K95" s="215"/>
      <c r="L95" s="215"/>
      <c r="M95" s="394"/>
      <c r="N95" s="142"/>
      <c r="O95" s="274"/>
      <c r="P95" s="143"/>
      <c r="Q95" s="274"/>
      <c r="R95" s="144"/>
      <c r="S95" s="260"/>
      <c r="T95" s="144"/>
      <c r="U95" s="260"/>
      <c r="V95" s="143"/>
      <c r="W95" s="274"/>
      <c r="X95" s="144"/>
      <c r="Y95" s="260"/>
      <c r="Z95" s="144"/>
      <c r="AA95" s="806"/>
      <c r="AC95" s="615"/>
      <c r="AD95" s="621"/>
      <c r="AE95" s="621"/>
      <c r="AF95" s="621"/>
      <c r="AG95" s="621"/>
      <c r="AH95" s="621"/>
      <c r="AI95" s="622"/>
      <c r="AJ95" s="622"/>
      <c r="AK95" s="622"/>
      <c r="AL95" s="622"/>
      <c r="AM95" s="622"/>
      <c r="AN95" s="622"/>
      <c r="AO95" s="621"/>
      <c r="AP95" s="621"/>
      <c r="AQ95" s="622"/>
      <c r="AR95" s="622"/>
      <c r="AS95" s="622"/>
      <c r="AT95" s="6"/>
      <c r="AU95" s="6"/>
      <c r="AV95" s="6"/>
      <c r="AW95" s="6"/>
      <c r="AX95" s="6"/>
    </row>
    <row r="96" spans="1:50" s="12" customFormat="1" ht="25.5" customHeight="1" thickBot="1">
      <c r="A96" s="185" t="s">
        <v>164</v>
      </c>
      <c r="B96" s="94" t="s">
        <v>58</v>
      </c>
      <c r="C96" s="1044"/>
      <c r="D96" s="1044"/>
      <c r="E96" s="1048"/>
      <c r="F96" s="145"/>
      <c r="G96" s="963">
        <v>3.5</v>
      </c>
      <c r="H96" s="339">
        <f t="shared" si="6"/>
        <v>105</v>
      </c>
      <c r="I96" s="124">
        <v>8</v>
      </c>
      <c r="J96" s="124">
        <v>6</v>
      </c>
      <c r="K96" s="122" t="s">
        <v>277</v>
      </c>
      <c r="L96" s="122"/>
      <c r="M96" s="379">
        <f>H96-I96</f>
        <v>97</v>
      </c>
      <c r="N96" s="77"/>
      <c r="O96" s="275"/>
      <c r="P96" s="126"/>
      <c r="Q96" s="275"/>
      <c r="R96" s="130"/>
      <c r="S96" s="258"/>
      <c r="T96" s="130"/>
      <c r="U96" s="258"/>
      <c r="V96" s="679">
        <v>8</v>
      </c>
      <c r="W96" s="266"/>
      <c r="X96" s="130"/>
      <c r="Y96" s="650"/>
      <c r="Z96" s="131"/>
      <c r="AA96" s="806">
        <v>3</v>
      </c>
      <c r="AC96" s="615"/>
      <c r="AD96" s="621"/>
      <c r="AE96" s="621"/>
      <c r="AF96" s="621"/>
      <c r="AG96" s="621"/>
      <c r="AH96" s="621"/>
      <c r="AI96" s="622"/>
      <c r="AJ96" s="622"/>
      <c r="AK96" s="622"/>
      <c r="AL96" s="622"/>
      <c r="AM96" s="622"/>
      <c r="AN96" s="622"/>
      <c r="AO96" s="627"/>
      <c r="AP96" s="627"/>
      <c r="AQ96" s="622"/>
      <c r="AR96" s="622"/>
      <c r="AS96" s="622"/>
      <c r="AT96" s="6"/>
      <c r="AU96" s="6"/>
      <c r="AV96" s="6"/>
      <c r="AW96" s="6"/>
      <c r="AX96" s="6"/>
    </row>
    <row r="97" spans="1:50" s="12" customFormat="1" ht="39" customHeight="1" thickBot="1">
      <c r="A97" s="895" t="s">
        <v>165</v>
      </c>
      <c r="B97" s="883" t="s">
        <v>207</v>
      </c>
      <c r="C97" s="1044">
        <v>8.5</v>
      </c>
      <c r="D97" s="1044">
        <v>2</v>
      </c>
      <c r="E97" s="1048">
        <v>6.5</v>
      </c>
      <c r="F97" s="145"/>
      <c r="G97" s="963">
        <v>8.5</v>
      </c>
      <c r="H97" s="339">
        <f t="shared" si="6"/>
        <v>255</v>
      </c>
      <c r="I97" s="124"/>
      <c r="J97" s="124"/>
      <c r="K97" s="122"/>
      <c r="L97" s="122"/>
      <c r="M97" s="379"/>
      <c r="N97" s="77"/>
      <c r="O97" s="275"/>
      <c r="P97" s="126"/>
      <c r="Q97" s="275"/>
      <c r="R97" s="130"/>
      <c r="S97" s="258"/>
      <c r="T97" s="130"/>
      <c r="U97" s="258"/>
      <c r="V97" s="679"/>
      <c r="W97" s="266"/>
      <c r="X97" s="130"/>
      <c r="Y97" s="650"/>
      <c r="Z97" s="131"/>
      <c r="AA97" s="806"/>
      <c r="AC97" s="615"/>
      <c r="AD97" s="621"/>
      <c r="AE97" s="621"/>
      <c r="AF97" s="621"/>
      <c r="AG97" s="621"/>
      <c r="AH97" s="621"/>
      <c r="AI97" s="622"/>
      <c r="AJ97" s="622"/>
      <c r="AK97" s="622"/>
      <c r="AL97" s="622"/>
      <c r="AM97" s="622"/>
      <c r="AN97" s="622"/>
      <c r="AO97" s="627"/>
      <c r="AP97" s="627"/>
      <c r="AQ97" s="622"/>
      <c r="AR97" s="622"/>
      <c r="AS97" s="622"/>
      <c r="AT97" s="6"/>
      <c r="AU97" s="6"/>
      <c r="AV97" s="6"/>
      <c r="AW97" s="6"/>
      <c r="AX97" s="6"/>
    </row>
    <row r="98" spans="1:50" s="12" customFormat="1" ht="25.5" customHeight="1" thickBot="1">
      <c r="A98" s="987"/>
      <c r="B98" s="68" t="s">
        <v>48</v>
      </c>
      <c r="C98" s="1044"/>
      <c r="D98" s="1044"/>
      <c r="E98" s="1048"/>
      <c r="F98" s="145"/>
      <c r="G98" s="963">
        <v>2</v>
      </c>
      <c r="H98" s="339">
        <f t="shared" si="6"/>
        <v>60</v>
      </c>
      <c r="I98" s="124"/>
      <c r="J98" s="124"/>
      <c r="K98" s="122"/>
      <c r="L98" s="122"/>
      <c r="M98" s="379"/>
      <c r="N98" s="77"/>
      <c r="O98" s="275"/>
      <c r="P98" s="126"/>
      <c r="Q98" s="275"/>
      <c r="R98" s="130"/>
      <c r="S98" s="258"/>
      <c r="T98" s="130"/>
      <c r="U98" s="258"/>
      <c r="V98" s="679"/>
      <c r="W98" s="266"/>
      <c r="X98" s="130"/>
      <c r="Y98" s="650"/>
      <c r="Z98" s="131"/>
      <c r="AA98" s="806"/>
      <c r="AC98" s="615"/>
      <c r="AD98" s="621"/>
      <c r="AE98" s="621"/>
      <c r="AF98" s="621"/>
      <c r="AG98" s="621"/>
      <c r="AH98" s="621"/>
      <c r="AI98" s="622"/>
      <c r="AJ98" s="622"/>
      <c r="AK98" s="622"/>
      <c r="AL98" s="622"/>
      <c r="AM98" s="622"/>
      <c r="AN98" s="622"/>
      <c r="AO98" s="627"/>
      <c r="AP98" s="627"/>
      <c r="AQ98" s="622"/>
      <c r="AR98" s="622"/>
      <c r="AS98" s="622"/>
      <c r="AT98" s="6"/>
      <c r="AU98" s="6"/>
      <c r="AV98" s="6"/>
      <c r="AW98" s="6"/>
      <c r="AX98" s="6"/>
    </row>
    <row r="99" spans="1:45" s="906" customFormat="1" ht="39" customHeight="1" thickBot="1">
      <c r="A99" s="895" t="s">
        <v>310</v>
      </c>
      <c r="B99" s="94" t="s">
        <v>58</v>
      </c>
      <c r="C99" s="1049"/>
      <c r="D99" s="1049"/>
      <c r="E99" s="1050"/>
      <c r="F99" s="885"/>
      <c r="G99" s="960">
        <v>6.5</v>
      </c>
      <c r="H99" s="898">
        <f t="shared" si="6"/>
        <v>195</v>
      </c>
      <c r="I99" s="899">
        <v>8</v>
      </c>
      <c r="J99" s="899">
        <v>4</v>
      </c>
      <c r="K99" s="889" t="s">
        <v>278</v>
      </c>
      <c r="L99" s="889"/>
      <c r="M99" s="900">
        <f>H99-I99</f>
        <v>187</v>
      </c>
      <c r="N99" s="879"/>
      <c r="O99" s="902"/>
      <c r="P99" s="901">
        <v>8</v>
      </c>
      <c r="Q99" s="901"/>
      <c r="R99" s="903"/>
      <c r="S99" s="903"/>
      <c r="T99" s="903"/>
      <c r="U99" s="903"/>
      <c r="V99" s="903"/>
      <c r="W99" s="903"/>
      <c r="X99" s="903"/>
      <c r="Y99" s="903"/>
      <c r="Z99" s="904"/>
      <c r="AA99" s="905">
        <v>1</v>
      </c>
      <c r="AC99" s="907"/>
      <c r="AD99" s="909"/>
      <c r="AE99" s="909"/>
      <c r="AF99" s="908"/>
      <c r="AG99" s="908"/>
      <c r="AH99" s="908"/>
      <c r="AI99" s="909"/>
      <c r="AJ99" s="909"/>
      <c r="AK99" s="909"/>
      <c r="AL99" s="909"/>
      <c r="AM99" s="909"/>
      <c r="AN99" s="909"/>
      <c r="AO99" s="909"/>
      <c r="AP99" s="909"/>
      <c r="AQ99" s="909"/>
      <c r="AR99" s="909"/>
      <c r="AS99" s="909"/>
    </row>
    <row r="100" spans="1:45" s="6" customFormat="1" ht="36" customHeight="1">
      <c r="A100" s="66" t="s">
        <v>166</v>
      </c>
      <c r="B100" s="105" t="s">
        <v>311</v>
      </c>
      <c r="C100" s="1042">
        <v>7.5</v>
      </c>
      <c r="D100" s="1042">
        <v>2</v>
      </c>
      <c r="E100" s="1034">
        <v>5.5</v>
      </c>
      <c r="F100" s="331"/>
      <c r="G100" s="931">
        <v>7.5</v>
      </c>
      <c r="H100" s="64">
        <f t="shared" si="6"/>
        <v>225</v>
      </c>
      <c r="I100" s="110"/>
      <c r="J100" s="110"/>
      <c r="K100" s="106"/>
      <c r="L100" s="106"/>
      <c r="M100" s="382"/>
      <c r="N100" s="87"/>
      <c r="O100" s="273"/>
      <c r="P100" s="111"/>
      <c r="Q100" s="597"/>
      <c r="R100" s="114"/>
      <c r="S100" s="259"/>
      <c r="T100" s="113"/>
      <c r="U100" s="259"/>
      <c r="V100" s="113"/>
      <c r="W100" s="259"/>
      <c r="X100" s="113"/>
      <c r="Y100" s="259"/>
      <c r="Z100" s="113"/>
      <c r="AA100" s="805"/>
      <c r="AC100" s="615"/>
      <c r="AD100" s="621"/>
      <c r="AE100" s="621"/>
      <c r="AF100" s="621"/>
      <c r="AG100" s="637"/>
      <c r="AH100" s="637"/>
      <c r="AI100" s="625"/>
      <c r="AJ100" s="621"/>
      <c r="AK100" s="622"/>
      <c r="AL100" s="622"/>
      <c r="AM100" s="622"/>
      <c r="AN100" s="622"/>
      <c r="AO100" s="622"/>
      <c r="AP100" s="622"/>
      <c r="AQ100" s="622"/>
      <c r="AR100" s="622"/>
      <c r="AS100" s="622"/>
    </row>
    <row r="101" spans="1:45" s="6" customFormat="1" ht="27.75" customHeight="1" thickBot="1">
      <c r="A101" s="341"/>
      <c r="B101" s="68" t="s">
        <v>48</v>
      </c>
      <c r="C101" s="1043"/>
      <c r="D101" s="1043"/>
      <c r="E101" s="1036"/>
      <c r="F101" s="330"/>
      <c r="G101" s="981">
        <v>2</v>
      </c>
      <c r="H101" s="340">
        <f t="shared" si="6"/>
        <v>60</v>
      </c>
      <c r="I101" s="134"/>
      <c r="J101" s="134"/>
      <c r="K101" s="135"/>
      <c r="L101" s="135"/>
      <c r="M101" s="385"/>
      <c r="N101" s="142"/>
      <c r="O101" s="274"/>
      <c r="P101" s="143"/>
      <c r="Q101" s="598"/>
      <c r="R101" s="121"/>
      <c r="S101" s="260"/>
      <c r="T101" s="144"/>
      <c r="U101" s="260"/>
      <c r="V101" s="144"/>
      <c r="W101" s="260"/>
      <c r="X101" s="144"/>
      <c r="Y101" s="260"/>
      <c r="Z101" s="144"/>
      <c r="AA101" s="805"/>
      <c r="AC101" s="615"/>
      <c r="AD101" s="621"/>
      <c r="AE101" s="621"/>
      <c r="AF101" s="621"/>
      <c r="AG101" s="637"/>
      <c r="AH101" s="637"/>
      <c r="AI101" s="625"/>
      <c r="AJ101" s="621"/>
      <c r="AK101" s="622"/>
      <c r="AL101" s="622"/>
      <c r="AM101" s="622"/>
      <c r="AN101" s="622"/>
      <c r="AO101" s="622"/>
      <c r="AP101" s="622"/>
      <c r="AQ101" s="622"/>
      <c r="AR101" s="622"/>
      <c r="AS101" s="622"/>
    </row>
    <row r="102" spans="1:45" s="6" customFormat="1" ht="24" customHeight="1" thickBot="1">
      <c r="A102" s="185" t="s">
        <v>167</v>
      </c>
      <c r="B102" s="94" t="s">
        <v>58</v>
      </c>
      <c r="C102" s="1044"/>
      <c r="D102" s="1044"/>
      <c r="E102" s="1045"/>
      <c r="F102" s="147"/>
      <c r="G102" s="963">
        <v>5.5</v>
      </c>
      <c r="H102" s="339">
        <f t="shared" si="6"/>
        <v>165</v>
      </c>
      <c r="I102" s="124">
        <v>6</v>
      </c>
      <c r="J102" s="124">
        <v>4</v>
      </c>
      <c r="K102" s="122" t="s">
        <v>279</v>
      </c>
      <c r="L102" s="122"/>
      <c r="M102" s="379">
        <f>H102-I102</f>
        <v>159</v>
      </c>
      <c r="N102" s="77"/>
      <c r="O102" s="275"/>
      <c r="P102" s="127">
        <v>4</v>
      </c>
      <c r="Q102" s="819">
        <v>2</v>
      </c>
      <c r="R102" s="164"/>
      <c r="S102" s="258"/>
      <c r="T102" s="130"/>
      <c r="U102" s="258"/>
      <c r="V102" s="130"/>
      <c r="W102" s="258"/>
      <c r="X102" s="130"/>
      <c r="Y102" s="650"/>
      <c r="Z102" s="131"/>
      <c r="AA102" s="805">
        <v>1</v>
      </c>
      <c r="AC102" s="615"/>
      <c r="AD102" s="621"/>
      <c r="AE102" s="621"/>
      <c r="AF102" s="548"/>
      <c r="AG102" s="637"/>
      <c r="AH102" s="637"/>
      <c r="AI102" s="625"/>
      <c r="AJ102" s="621"/>
      <c r="AK102" s="622"/>
      <c r="AL102" s="622"/>
      <c r="AM102" s="622"/>
      <c r="AN102" s="622"/>
      <c r="AO102" s="622"/>
      <c r="AP102" s="622"/>
      <c r="AQ102" s="622"/>
      <c r="AR102" s="622"/>
      <c r="AS102" s="622"/>
    </row>
    <row r="103" spans="1:45" s="6" customFormat="1" ht="24" customHeight="1">
      <c r="A103" s="66" t="s">
        <v>168</v>
      </c>
      <c r="B103" s="211" t="s">
        <v>86</v>
      </c>
      <c r="C103" s="1042">
        <v>7</v>
      </c>
      <c r="D103" s="1042">
        <v>1.5</v>
      </c>
      <c r="E103" s="1055">
        <v>5.5</v>
      </c>
      <c r="F103" s="107"/>
      <c r="G103" s="931">
        <v>7</v>
      </c>
      <c r="H103" s="64">
        <f t="shared" si="6"/>
        <v>210</v>
      </c>
      <c r="I103" s="110"/>
      <c r="J103" s="110"/>
      <c r="K103" s="106"/>
      <c r="L103" s="106"/>
      <c r="M103" s="382"/>
      <c r="N103" s="87"/>
      <c r="O103" s="273"/>
      <c r="P103" s="111"/>
      <c r="Q103" s="597"/>
      <c r="R103" s="114"/>
      <c r="S103" s="259"/>
      <c r="T103" s="113"/>
      <c r="U103" s="259"/>
      <c r="V103" s="113"/>
      <c r="W103" s="259"/>
      <c r="X103" s="113"/>
      <c r="Y103" s="259"/>
      <c r="Z103" s="113"/>
      <c r="AA103" s="805"/>
      <c r="AC103" s="615"/>
      <c r="AD103" s="621"/>
      <c r="AE103" s="621"/>
      <c r="AF103" s="621"/>
      <c r="AG103" s="637"/>
      <c r="AH103" s="637"/>
      <c r="AI103" s="625"/>
      <c r="AJ103" s="621"/>
      <c r="AK103" s="622"/>
      <c r="AL103" s="622"/>
      <c r="AM103" s="622"/>
      <c r="AN103" s="622"/>
      <c r="AO103" s="622"/>
      <c r="AP103" s="622"/>
      <c r="AQ103" s="622"/>
      <c r="AR103" s="622"/>
      <c r="AS103" s="622"/>
    </row>
    <row r="104" spans="1:45" s="6" customFormat="1" ht="24" customHeight="1" thickBot="1">
      <c r="A104" s="341"/>
      <c r="B104" s="68" t="s">
        <v>48</v>
      </c>
      <c r="C104" s="1046"/>
      <c r="D104" s="1046"/>
      <c r="E104" s="1057"/>
      <c r="F104" s="138"/>
      <c r="G104" s="981">
        <v>1.5</v>
      </c>
      <c r="H104" s="340">
        <f t="shared" si="6"/>
        <v>45</v>
      </c>
      <c r="I104" s="134"/>
      <c r="J104" s="141"/>
      <c r="K104" s="139"/>
      <c r="L104" s="139"/>
      <c r="M104" s="385"/>
      <c r="N104" s="142"/>
      <c r="O104" s="274"/>
      <c r="P104" s="143"/>
      <c r="Q104" s="598"/>
      <c r="R104" s="121"/>
      <c r="S104" s="260"/>
      <c r="T104" s="144"/>
      <c r="U104" s="260"/>
      <c r="V104" s="144"/>
      <c r="W104" s="260"/>
      <c r="X104" s="144"/>
      <c r="Y104" s="260"/>
      <c r="Z104" s="144"/>
      <c r="AA104" s="805"/>
      <c r="AC104" s="615"/>
      <c r="AD104" s="621"/>
      <c r="AE104" s="621"/>
      <c r="AF104" s="621"/>
      <c r="AG104" s="637"/>
      <c r="AH104" s="637"/>
      <c r="AI104" s="625"/>
      <c r="AJ104" s="621"/>
      <c r="AK104" s="622"/>
      <c r="AL104" s="622"/>
      <c r="AM104" s="622"/>
      <c r="AN104" s="622"/>
      <c r="AO104" s="622"/>
      <c r="AP104" s="622"/>
      <c r="AQ104" s="622"/>
      <c r="AR104" s="622"/>
      <c r="AS104" s="622"/>
    </row>
    <row r="105" spans="1:45" s="6" customFormat="1" ht="24.75" customHeight="1" thickBot="1">
      <c r="A105" s="185" t="s">
        <v>169</v>
      </c>
      <c r="B105" s="94" t="s">
        <v>58</v>
      </c>
      <c r="C105" s="1044"/>
      <c r="D105" s="1044"/>
      <c r="E105" s="1048"/>
      <c r="F105" s="145"/>
      <c r="G105" s="963">
        <v>4</v>
      </c>
      <c r="H105" s="339">
        <f t="shared" si="6"/>
        <v>120</v>
      </c>
      <c r="I105" s="124">
        <v>8</v>
      </c>
      <c r="J105" s="124">
        <v>6</v>
      </c>
      <c r="K105" s="122" t="s">
        <v>277</v>
      </c>
      <c r="L105" s="122"/>
      <c r="M105" s="379">
        <f>H105-I105</f>
        <v>112</v>
      </c>
      <c r="N105" s="77"/>
      <c r="O105" s="275"/>
      <c r="P105" s="126"/>
      <c r="Q105" s="299"/>
      <c r="R105" s="679">
        <v>8</v>
      </c>
      <c r="S105" s="266"/>
      <c r="T105" s="216"/>
      <c r="U105" s="607"/>
      <c r="V105" s="130"/>
      <c r="W105" s="258"/>
      <c r="X105" s="130"/>
      <c r="Y105" s="650"/>
      <c r="Z105" s="131"/>
      <c r="AA105" s="805">
        <v>2</v>
      </c>
      <c r="AC105" s="615"/>
      <c r="AD105" s="621"/>
      <c r="AE105" s="621"/>
      <c r="AF105" s="621"/>
      <c r="AG105" s="624"/>
      <c r="AH105" s="624"/>
      <c r="AI105" s="627"/>
      <c r="AJ105" s="627"/>
      <c r="AK105" s="627"/>
      <c r="AL105" s="627"/>
      <c r="AM105" s="638"/>
      <c r="AN105" s="638"/>
      <c r="AO105" s="622"/>
      <c r="AP105" s="622"/>
      <c r="AQ105" s="622"/>
      <c r="AR105" s="622"/>
      <c r="AS105" s="622"/>
    </row>
    <row r="106" spans="1:50" s="33" customFormat="1" ht="32.25" thickBot="1">
      <c r="A106" s="185" t="s">
        <v>170</v>
      </c>
      <c r="B106" s="405" t="s">
        <v>90</v>
      </c>
      <c r="C106" s="1053"/>
      <c r="D106" s="1053"/>
      <c r="E106" s="1054"/>
      <c r="F106" s="408"/>
      <c r="G106" s="988">
        <v>1.5</v>
      </c>
      <c r="H106" s="339">
        <f t="shared" si="6"/>
        <v>45</v>
      </c>
      <c r="I106" s="411">
        <v>4</v>
      </c>
      <c r="J106" s="411"/>
      <c r="K106" s="411"/>
      <c r="L106" s="411">
        <v>4</v>
      </c>
      <c r="M106" s="376">
        <f>H106-I106</f>
        <v>41</v>
      </c>
      <c r="N106" s="406"/>
      <c r="O106" s="419"/>
      <c r="P106" s="419"/>
      <c r="Q106" s="419"/>
      <c r="R106" s="419"/>
      <c r="S106" s="419"/>
      <c r="T106" s="415">
        <v>4</v>
      </c>
      <c r="U106" s="423"/>
      <c r="V106" s="419"/>
      <c r="W106" s="419"/>
      <c r="X106" s="419"/>
      <c r="Y106" s="424"/>
      <c r="Z106" s="546"/>
      <c r="AA106" s="807">
        <v>2</v>
      </c>
      <c r="AB106" s="6"/>
      <c r="AC106" s="615"/>
      <c r="AD106" s="621"/>
      <c r="AE106" s="621"/>
      <c r="AF106" s="621"/>
      <c r="AG106" s="621"/>
      <c r="AH106" s="621"/>
      <c r="AI106" s="621"/>
      <c r="AJ106" s="621"/>
      <c r="AK106" s="621"/>
      <c r="AL106" s="621"/>
      <c r="AM106" s="627"/>
      <c r="AN106" s="627"/>
      <c r="AO106" s="621"/>
      <c r="AP106" s="621"/>
      <c r="AQ106" s="621"/>
      <c r="AR106" s="621"/>
      <c r="AS106" s="621"/>
      <c r="AT106" s="6"/>
      <c r="AU106" s="6"/>
      <c r="AV106" s="6"/>
      <c r="AW106" s="6"/>
      <c r="AX106" s="6"/>
    </row>
    <row r="107" spans="1:45" s="6" customFormat="1" ht="38.25" customHeight="1" thickBot="1">
      <c r="A107" s="185" t="s">
        <v>171</v>
      </c>
      <c r="B107" s="547" t="s">
        <v>208</v>
      </c>
      <c r="C107" s="78">
        <v>4.5</v>
      </c>
      <c r="D107" s="78"/>
      <c r="E107" s="1045">
        <v>4.5</v>
      </c>
      <c r="F107" s="216"/>
      <c r="G107" s="963">
        <v>4.5</v>
      </c>
      <c r="H107" s="339">
        <f>G107*30</f>
        <v>135</v>
      </c>
      <c r="I107" s="124">
        <v>6</v>
      </c>
      <c r="J107" s="124">
        <v>4</v>
      </c>
      <c r="K107" s="122" t="s">
        <v>279</v>
      </c>
      <c r="L107" s="73"/>
      <c r="M107" s="379">
        <f>H107-I107</f>
        <v>129</v>
      </c>
      <c r="N107" s="77"/>
      <c r="O107" s="275"/>
      <c r="P107" s="126"/>
      <c r="Q107" s="275"/>
      <c r="R107" s="130"/>
      <c r="S107" s="258"/>
      <c r="T107" s="130"/>
      <c r="U107" s="258"/>
      <c r="V107" s="679">
        <v>4</v>
      </c>
      <c r="W107" s="266">
        <v>2</v>
      </c>
      <c r="X107" s="127"/>
      <c r="Y107" s="266"/>
      <c r="Z107" s="131"/>
      <c r="AA107" s="805">
        <v>3</v>
      </c>
      <c r="AC107" s="615"/>
      <c r="AD107" s="621"/>
      <c r="AE107" s="621"/>
      <c r="AF107" s="621"/>
      <c r="AG107" s="621"/>
      <c r="AH107" s="621"/>
      <c r="AI107" s="622"/>
      <c r="AJ107" s="622"/>
      <c r="AK107" s="622"/>
      <c r="AL107" s="622"/>
      <c r="AM107" s="622"/>
      <c r="AN107" s="622"/>
      <c r="AO107" s="627"/>
      <c r="AP107" s="627"/>
      <c r="AQ107" s="627"/>
      <c r="AR107" s="627"/>
      <c r="AS107" s="622"/>
    </row>
    <row r="108" spans="1:45" s="6" customFormat="1" ht="36.75" customHeight="1" thickBot="1">
      <c r="A108" s="185" t="s">
        <v>172</v>
      </c>
      <c r="B108" s="547" t="s">
        <v>209</v>
      </c>
      <c r="C108" s="1044">
        <v>4</v>
      </c>
      <c r="D108" s="1044"/>
      <c r="E108" s="1045">
        <v>4</v>
      </c>
      <c r="F108" s="147"/>
      <c r="G108" s="963">
        <v>4</v>
      </c>
      <c r="H108" s="339">
        <f aca="true" t="shared" si="7" ref="H108:H122">G108*30</f>
        <v>120</v>
      </c>
      <c r="I108" s="124">
        <v>8</v>
      </c>
      <c r="J108" s="124">
        <v>6</v>
      </c>
      <c r="K108" s="122" t="s">
        <v>277</v>
      </c>
      <c r="L108" s="122"/>
      <c r="M108" s="379">
        <f>H108-I108</f>
        <v>112</v>
      </c>
      <c r="N108" s="77"/>
      <c r="O108" s="275"/>
      <c r="P108" s="126"/>
      <c r="Q108" s="258"/>
      <c r="R108" s="126"/>
      <c r="S108" s="258"/>
      <c r="T108" s="127">
        <v>8</v>
      </c>
      <c r="U108" s="266">
        <v>0</v>
      </c>
      <c r="V108" s="130"/>
      <c r="W108" s="258"/>
      <c r="X108" s="126"/>
      <c r="Y108" s="654"/>
      <c r="Z108" s="131"/>
      <c r="AA108" s="805">
        <v>2</v>
      </c>
      <c r="AC108" s="615"/>
      <c r="AD108" s="621"/>
      <c r="AE108" s="621"/>
      <c r="AF108" s="621"/>
      <c r="AG108" s="622"/>
      <c r="AH108" s="622"/>
      <c r="AI108" s="621"/>
      <c r="AJ108" s="622"/>
      <c r="AK108" s="622"/>
      <c r="AL108" s="622"/>
      <c r="AM108" s="548"/>
      <c r="AN108" s="548"/>
      <c r="AO108" s="622"/>
      <c r="AP108" s="622"/>
      <c r="AQ108" s="621"/>
      <c r="AR108" s="621"/>
      <c r="AS108" s="622"/>
    </row>
    <row r="109" spans="1:45" s="6" customFormat="1" ht="34.5" customHeight="1" thickBot="1">
      <c r="A109" s="185" t="s">
        <v>173</v>
      </c>
      <c r="B109" s="94" t="s">
        <v>265</v>
      </c>
      <c r="C109" s="78">
        <v>3</v>
      </c>
      <c r="D109" s="78"/>
      <c r="E109" s="1045">
        <v>3</v>
      </c>
      <c r="F109" s="147"/>
      <c r="G109" s="862">
        <v>3</v>
      </c>
      <c r="H109" s="339">
        <f t="shared" si="7"/>
        <v>90</v>
      </c>
      <c r="I109" s="124">
        <v>12</v>
      </c>
      <c r="J109" s="124">
        <v>6</v>
      </c>
      <c r="K109" s="145" t="s">
        <v>280</v>
      </c>
      <c r="L109" s="122"/>
      <c r="M109" s="379">
        <f>H109-I109</f>
        <v>78</v>
      </c>
      <c r="N109" s="77"/>
      <c r="O109" s="275"/>
      <c r="P109" s="126"/>
      <c r="Q109" s="275"/>
      <c r="R109" s="130"/>
      <c r="S109" s="275"/>
      <c r="T109" s="126"/>
      <c r="U109" s="275"/>
      <c r="V109" s="126"/>
      <c r="W109" s="275"/>
      <c r="X109" s="127">
        <v>8</v>
      </c>
      <c r="Y109" s="608">
        <v>4</v>
      </c>
      <c r="Z109" s="131"/>
      <c r="AA109" s="805">
        <v>3</v>
      </c>
      <c r="AC109" s="615"/>
      <c r="AD109" s="621"/>
      <c r="AE109" s="621"/>
      <c r="AF109" s="621"/>
      <c r="AG109" s="621"/>
      <c r="AH109" s="621"/>
      <c r="AI109" s="622"/>
      <c r="AJ109" s="622"/>
      <c r="AK109" s="621"/>
      <c r="AL109" s="621"/>
      <c r="AM109" s="621"/>
      <c r="AN109" s="621"/>
      <c r="AO109" s="621"/>
      <c r="AP109" s="621"/>
      <c r="AQ109" s="627"/>
      <c r="AR109" s="627"/>
      <c r="AS109" s="622"/>
    </row>
    <row r="110" spans="1:45" s="6" customFormat="1" ht="32.25" customHeight="1">
      <c r="A110" s="66" t="s">
        <v>175</v>
      </c>
      <c r="B110" s="219" t="s">
        <v>45</v>
      </c>
      <c r="C110" s="89">
        <v>7</v>
      </c>
      <c r="D110" s="89">
        <v>2</v>
      </c>
      <c r="E110" s="1034">
        <v>5</v>
      </c>
      <c r="F110" s="331"/>
      <c r="G110" s="931">
        <v>7</v>
      </c>
      <c r="H110" s="64">
        <f t="shared" si="7"/>
        <v>210</v>
      </c>
      <c r="I110" s="110"/>
      <c r="J110" s="110"/>
      <c r="K110" s="106"/>
      <c r="L110" s="106"/>
      <c r="M110" s="382"/>
      <c r="N110" s="87"/>
      <c r="O110" s="273"/>
      <c r="P110" s="111"/>
      <c r="Q110" s="273"/>
      <c r="R110" s="113"/>
      <c r="S110" s="259"/>
      <c r="T110" s="113"/>
      <c r="U110" s="259"/>
      <c r="V110" s="111"/>
      <c r="W110" s="273"/>
      <c r="X110" s="111"/>
      <c r="Y110" s="273"/>
      <c r="Z110" s="113"/>
      <c r="AA110" s="805"/>
      <c r="AC110" s="615"/>
      <c r="AD110" s="621"/>
      <c r="AE110" s="621"/>
      <c r="AF110" s="621"/>
      <c r="AG110" s="621"/>
      <c r="AH110" s="621"/>
      <c r="AI110" s="622"/>
      <c r="AJ110" s="622"/>
      <c r="AK110" s="622"/>
      <c r="AL110" s="622"/>
      <c r="AM110" s="622"/>
      <c r="AN110" s="622"/>
      <c r="AO110" s="621"/>
      <c r="AP110" s="621"/>
      <c r="AQ110" s="621"/>
      <c r="AR110" s="621"/>
      <c r="AS110" s="622"/>
    </row>
    <row r="111" spans="1:45" s="6" customFormat="1" ht="19.5" customHeight="1" thickBot="1">
      <c r="A111" s="341"/>
      <c r="B111" s="68" t="s">
        <v>48</v>
      </c>
      <c r="C111" s="103"/>
      <c r="D111" s="103"/>
      <c r="E111" s="1047"/>
      <c r="F111" s="330"/>
      <c r="G111" s="981">
        <v>2</v>
      </c>
      <c r="H111" s="340">
        <f>G111*30</f>
        <v>60</v>
      </c>
      <c r="I111" s="134"/>
      <c r="J111" s="141"/>
      <c r="K111" s="139"/>
      <c r="L111" s="139"/>
      <c r="M111" s="385"/>
      <c r="N111" s="142"/>
      <c r="O111" s="274"/>
      <c r="P111" s="143"/>
      <c r="Q111" s="274"/>
      <c r="R111" s="144"/>
      <c r="S111" s="260"/>
      <c r="T111" s="144"/>
      <c r="U111" s="260"/>
      <c r="V111" s="143"/>
      <c r="W111" s="274"/>
      <c r="X111" s="143"/>
      <c r="Y111" s="274"/>
      <c r="Z111" s="144"/>
      <c r="AA111" s="805"/>
      <c r="AC111" s="615"/>
      <c r="AD111" s="621"/>
      <c r="AE111" s="621"/>
      <c r="AF111" s="621"/>
      <c r="AG111" s="621"/>
      <c r="AH111" s="621"/>
      <c r="AI111" s="622"/>
      <c r="AJ111" s="622"/>
      <c r="AK111" s="622"/>
      <c r="AL111" s="622"/>
      <c r="AM111" s="622"/>
      <c r="AN111" s="622"/>
      <c r="AO111" s="621"/>
      <c r="AP111" s="621"/>
      <c r="AQ111" s="621"/>
      <c r="AR111" s="621"/>
      <c r="AS111" s="622"/>
    </row>
    <row r="112" spans="1:45" s="6" customFormat="1" ht="24.75" customHeight="1" thickBot="1">
      <c r="A112" s="185" t="s">
        <v>176</v>
      </c>
      <c r="B112" s="94" t="s">
        <v>58</v>
      </c>
      <c r="C112" s="78"/>
      <c r="D112" s="78"/>
      <c r="E112" s="1045"/>
      <c r="F112" s="147"/>
      <c r="G112" s="963">
        <v>5</v>
      </c>
      <c r="H112" s="339">
        <f t="shared" si="7"/>
        <v>150</v>
      </c>
      <c r="I112" s="124">
        <v>8</v>
      </c>
      <c r="J112" s="124">
        <v>6</v>
      </c>
      <c r="K112" s="122" t="s">
        <v>277</v>
      </c>
      <c r="L112" s="122"/>
      <c r="M112" s="379">
        <f>H112-I112</f>
        <v>142</v>
      </c>
      <c r="N112" s="77"/>
      <c r="O112" s="275"/>
      <c r="P112" s="126"/>
      <c r="Q112" s="258"/>
      <c r="R112" s="126"/>
      <c r="S112" s="258"/>
      <c r="T112" s="130"/>
      <c r="U112" s="258"/>
      <c r="V112" s="127">
        <v>8</v>
      </c>
      <c r="W112" s="266"/>
      <c r="X112" s="130"/>
      <c r="Y112" s="650"/>
      <c r="Z112" s="131"/>
      <c r="AA112" s="805">
        <v>3</v>
      </c>
      <c r="AC112" s="615"/>
      <c r="AD112" s="621"/>
      <c r="AE112" s="621"/>
      <c r="AF112" s="621"/>
      <c r="AG112" s="622"/>
      <c r="AH112" s="622"/>
      <c r="AI112" s="621"/>
      <c r="AJ112" s="622"/>
      <c r="AK112" s="622"/>
      <c r="AL112" s="622"/>
      <c r="AM112" s="622"/>
      <c r="AN112" s="622"/>
      <c r="AO112" s="627"/>
      <c r="AP112" s="627"/>
      <c r="AQ112" s="622"/>
      <c r="AR112" s="622"/>
      <c r="AS112" s="622"/>
    </row>
    <row r="113" spans="1:45" s="6" customFormat="1" ht="36.75" customHeight="1">
      <c r="A113" s="66" t="s">
        <v>177</v>
      </c>
      <c r="B113" s="217" t="s">
        <v>87</v>
      </c>
      <c r="C113" s="1056">
        <v>5</v>
      </c>
      <c r="D113" s="1056">
        <v>2</v>
      </c>
      <c r="E113" s="1056">
        <v>3</v>
      </c>
      <c r="F113" s="213"/>
      <c r="G113" s="931">
        <v>5</v>
      </c>
      <c r="H113" s="64">
        <f t="shared" si="7"/>
        <v>150</v>
      </c>
      <c r="I113" s="213"/>
      <c r="J113" s="213"/>
      <c r="K113" s="213"/>
      <c r="L113" s="213"/>
      <c r="M113" s="394"/>
      <c r="N113" s="87"/>
      <c r="O113" s="273"/>
      <c r="P113" s="111"/>
      <c r="Q113" s="273"/>
      <c r="R113" s="113"/>
      <c r="S113" s="273"/>
      <c r="T113" s="111"/>
      <c r="U113" s="273"/>
      <c r="V113" s="111"/>
      <c r="W113" s="273"/>
      <c r="X113" s="111"/>
      <c r="Y113" s="273"/>
      <c r="Z113" s="113"/>
      <c r="AA113" s="805"/>
      <c r="AC113" s="615"/>
      <c r="AD113" s="621"/>
      <c r="AE113" s="621"/>
      <c r="AF113" s="621"/>
      <c r="AG113" s="621"/>
      <c r="AH113" s="621"/>
      <c r="AI113" s="622"/>
      <c r="AJ113" s="622"/>
      <c r="AK113" s="621"/>
      <c r="AL113" s="621"/>
      <c r="AM113" s="621"/>
      <c r="AN113" s="621"/>
      <c r="AO113" s="621"/>
      <c r="AP113" s="621"/>
      <c r="AQ113" s="621"/>
      <c r="AR113" s="621"/>
      <c r="AS113" s="622"/>
    </row>
    <row r="114" spans="1:45" s="6" customFormat="1" ht="24.75" customHeight="1" thickBot="1">
      <c r="A114" s="341"/>
      <c r="B114" s="68" t="s">
        <v>48</v>
      </c>
      <c r="C114" s="1058"/>
      <c r="D114" s="1058"/>
      <c r="E114" s="1059"/>
      <c r="F114" s="220"/>
      <c r="G114" s="989">
        <v>2</v>
      </c>
      <c r="H114" s="340">
        <f t="shared" si="7"/>
        <v>60</v>
      </c>
      <c r="I114" s="222"/>
      <c r="J114" s="220"/>
      <c r="K114" s="220"/>
      <c r="L114" s="220"/>
      <c r="M114" s="396"/>
      <c r="N114" s="142"/>
      <c r="O114" s="274"/>
      <c r="P114" s="143"/>
      <c r="Q114" s="274"/>
      <c r="R114" s="144"/>
      <c r="S114" s="274"/>
      <c r="T114" s="143"/>
      <c r="U114" s="274"/>
      <c r="V114" s="143"/>
      <c r="W114" s="274"/>
      <c r="X114" s="143"/>
      <c r="Y114" s="274"/>
      <c r="Z114" s="144"/>
      <c r="AA114" s="805"/>
      <c r="AC114" s="615"/>
      <c r="AD114" s="621"/>
      <c r="AE114" s="621"/>
      <c r="AF114" s="621"/>
      <c r="AG114" s="621"/>
      <c r="AH114" s="621"/>
      <c r="AI114" s="622"/>
      <c r="AJ114" s="622"/>
      <c r="AK114" s="621"/>
      <c r="AL114" s="621"/>
      <c r="AM114" s="621"/>
      <c r="AN114" s="621"/>
      <c r="AO114" s="621"/>
      <c r="AP114" s="621"/>
      <c r="AQ114" s="621"/>
      <c r="AR114" s="621"/>
      <c r="AS114" s="622"/>
    </row>
    <row r="115" spans="1:45" s="6" customFormat="1" ht="26.25" customHeight="1" thickBot="1">
      <c r="A115" s="185" t="s">
        <v>178</v>
      </c>
      <c r="B115" s="94" t="s">
        <v>58</v>
      </c>
      <c r="C115" s="1060"/>
      <c r="D115" s="1060"/>
      <c r="E115" s="1060"/>
      <c r="F115" s="188"/>
      <c r="G115" s="963">
        <v>3</v>
      </c>
      <c r="H115" s="339">
        <f>G115*30</f>
        <v>90</v>
      </c>
      <c r="I115" s="124">
        <v>6</v>
      </c>
      <c r="J115" s="124">
        <v>4</v>
      </c>
      <c r="K115" s="122" t="s">
        <v>279</v>
      </c>
      <c r="L115" s="188"/>
      <c r="M115" s="397">
        <f>H115-I115</f>
        <v>84</v>
      </c>
      <c r="N115" s="77"/>
      <c r="O115" s="269"/>
      <c r="P115" s="126"/>
      <c r="Q115" s="275"/>
      <c r="R115" s="130"/>
      <c r="S115" s="258"/>
      <c r="T115" s="129"/>
      <c r="U115" s="299"/>
      <c r="V115" s="130"/>
      <c r="W115" s="258"/>
      <c r="X115" s="679">
        <v>4</v>
      </c>
      <c r="Y115" s="608">
        <v>2</v>
      </c>
      <c r="Z115" s="224"/>
      <c r="AA115" s="805">
        <v>3</v>
      </c>
      <c r="AC115" s="615"/>
      <c r="AD115" s="615"/>
      <c r="AE115" s="615"/>
      <c r="AF115" s="621"/>
      <c r="AG115" s="621"/>
      <c r="AH115" s="621"/>
      <c r="AI115" s="622"/>
      <c r="AJ115" s="622"/>
      <c r="AK115" s="622"/>
      <c r="AL115" s="622"/>
      <c r="AM115" s="624"/>
      <c r="AN115" s="624"/>
      <c r="AO115" s="622"/>
      <c r="AP115" s="622"/>
      <c r="AQ115" s="627"/>
      <c r="AR115" s="627"/>
      <c r="AS115" s="623"/>
    </row>
    <row r="116" spans="1:50" s="12" customFormat="1" ht="41.25" customHeight="1">
      <c r="A116" s="66" t="s">
        <v>179</v>
      </c>
      <c r="B116" s="105" t="s">
        <v>88</v>
      </c>
      <c r="C116" s="1042">
        <v>7.5</v>
      </c>
      <c r="D116" s="1042">
        <v>1</v>
      </c>
      <c r="E116" s="1034">
        <v>6.5</v>
      </c>
      <c r="F116" s="331"/>
      <c r="G116" s="931">
        <v>7.5</v>
      </c>
      <c r="H116" s="64">
        <f t="shared" si="7"/>
        <v>225</v>
      </c>
      <c r="I116" s="110"/>
      <c r="J116" s="110"/>
      <c r="K116" s="106"/>
      <c r="L116" s="106"/>
      <c r="M116" s="382"/>
      <c r="N116" s="87"/>
      <c r="O116" s="259"/>
      <c r="P116" s="112"/>
      <c r="Q116" s="273"/>
      <c r="R116" s="113"/>
      <c r="S116" s="259"/>
      <c r="T116" s="113"/>
      <c r="U116" s="259"/>
      <c r="V116" s="113"/>
      <c r="W116" s="259"/>
      <c r="X116" s="113"/>
      <c r="Y116" s="259"/>
      <c r="Z116" s="113"/>
      <c r="AA116" s="806"/>
      <c r="AC116" s="615"/>
      <c r="AD116" s="622"/>
      <c r="AE116" s="622"/>
      <c r="AF116" s="624"/>
      <c r="AG116" s="621"/>
      <c r="AH116" s="621"/>
      <c r="AI116" s="622"/>
      <c r="AJ116" s="622"/>
      <c r="AK116" s="622"/>
      <c r="AL116" s="622"/>
      <c r="AM116" s="622"/>
      <c r="AN116" s="622"/>
      <c r="AO116" s="622"/>
      <c r="AP116" s="622"/>
      <c r="AQ116" s="622"/>
      <c r="AR116" s="622"/>
      <c r="AS116" s="622"/>
      <c r="AT116" s="6"/>
      <c r="AU116" s="6"/>
      <c r="AV116" s="6"/>
      <c r="AW116" s="6"/>
      <c r="AX116" s="6"/>
    </row>
    <row r="117" spans="1:50" s="12" customFormat="1" ht="21" customHeight="1" thickBot="1">
      <c r="A117" s="794"/>
      <c r="B117" s="68" t="s">
        <v>48</v>
      </c>
      <c r="C117" s="1058"/>
      <c r="D117" s="1058"/>
      <c r="E117" s="1059"/>
      <c r="F117" s="220"/>
      <c r="G117" s="989">
        <v>1</v>
      </c>
      <c r="H117" s="340">
        <f t="shared" si="7"/>
        <v>30</v>
      </c>
      <c r="I117" s="134"/>
      <c r="J117" s="134"/>
      <c r="K117" s="135"/>
      <c r="L117" s="135"/>
      <c r="M117" s="384"/>
      <c r="N117" s="71"/>
      <c r="O117" s="264"/>
      <c r="P117" s="795"/>
      <c r="Q117" s="294"/>
      <c r="R117" s="169"/>
      <c r="S117" s="264"/>
      <c r="T117" s="169"/>
      <c r="U117" s="264"/>
      <c r="V117" s="169"/>
      <c r="W117" s="264"/>
      <c r="X117" s="169"/>
      <c r="Y117" s="652"/>
      <c r="Z117" s="796"/>
      <c r="AA117" s="806"/>
      <c r="AC117" s="615"/>
      <c r="AD117" s="622"/>
      <c r="AE117" s="622"/>
      <c r="AF117" s="624"/>
      <c r="AG117" s="621"/>
      <c r="AH117" s="621"/>
      <c r="AI117" s="622"/>
      <c r="AJ117" s="622"/>
      <c r="AK117" s="622"/>
      <c r="AL117" s="622"/>
      <c r="AM117" s="622"/>
      <c r="AN117" s="622"/>
      <c r="AO117" s="622"/>
      <c r="AP117" s="622"/>
      <c r="AQ117" s="622"/>
      <c r="AR117" s="622"/>
      <c r="AS117" s="622"/>
      <c r="AT117" s="6"/>
      <c r="AU117" s="6"/>
      <c r="AV117" s="6"/>
      <c r="AW117" s="6"/>
      <c r="AX117" s="6"/>
    </row>
    <row r="118" spans="1:45" s="6" customFormat="1" ht="29.25" customHeight="1" thickBot="1">
      <c r="A118" s="185" t="s">
        <v>180</v>
      </c>
      <c r="B118" s="94" t="s">
        <v>58</v>
      </c>
      <c r="C118" s="1044"/>
      <c r="D118" s="1044"/>
      <c r="E118" s="1045"/>
      <c r="F118" s="147"/>
      <c r="G118" s="963">
        <v>5</v>
      </c>
      <c r="H118" s="339">
        <f t="shared" si="7"/>
        <v>150</v>
      </c>
      <c r="I118" s="124">
        <v>8</v>
      </c>
      <c r="J118" s="124">
        <v>6</v>
      </c>
      <c r="K118" s="122" t="s">
        <v>277</v>
      </c>
      <c r="L118" s="122"/>
      <c r="M118" s="379">
        <f>H118-I118</f>
        <v>142</v>
      </c>
      <c r="N118" s="77"/>
      <c r="O118" s="275"/>
      <c r="P118" s="126"/>
      <c r="Q118" s="275"/>
      <c r="R118" s="679">
        <v>8</v>
      </c>
      <c r="S118" s="275" t="s">
        <v>234</v>
      </c>
      <c r="T118" s="130"/>
      <c r="U118" s="258"/>
      <c r="V118" s="164"/>
      <c r="W118" s="263"/>
      <c r="X118" s="164"/>
      <c r="Y118" s="651"/>
      <c r="Z118" s="165"/>
      <c r="AA118" s="805">
        <v>2</v>
      </c>
      <c r="AC118" s="615"/>
      <c r="AD118" s="621"/>
      <c r="AE118" s="621"/>
      <c r="AF118" s="621"/>
      <c r="AG118" s="621"/>
      <c r="AH118" s="621"/>
      <c r="AI118" s="548"/>
      <c r="AJ118" s="621"/>
      <c r="AK118" s="622"/>
      <c r="AL118" s="622"/>
      <c r="AM118" s="622"/>
      <c r="AN118" s="622"/>
      <c r="AO118" s="625"/>
      <c r="AP118" s="625"/>
      <c r="AQ118" s="625"/>
      <c r="AR118" s="625"/>
      <c r="AS118" s="625"/>
    </row>
    <row r="119" spans="1:50" s="33" customFormat="1" ht="45" customHeight="1" thickBot="1">
      <c r="A119" s="344" t="s">
        <v>181</v>
      </c>
      <c r="B119" s="405" t="s">
        <v>266</v>
      </c>
      <c r="C119" s="1053"/>
      <c r="D119" s="1053"/>
      <c r="E119" s="1054"/>
      <c r="F119" s="408"/>
      <c r="G119" s="990">
        <v>1.5</v>
      </c>
      <c r="H119" s="425">
        <f t="shared" si="7"/>
        <v>45</v>
      </c>
      <c r="I119" s="411">
        <f>SUM(J119:L119)</f>
        <v>8</v>
      </c>
      <c r="J119" s="411"/>
      <c r="K119" s="411"/>
      <c r="L119" s="411">
        <v>8</v>
      </c>
      <c r="M119" s="376">
        <f>H119-I119</f>
        <v>37</v>
      </c>
      <c r="N119" s="406"/>
      <c r="O119" s="419"/>
      <c r="P119" s="419"/>
      <c r="Q119" s="419"/>
      <c r="R119" s="420"/>
      <c r="S119" s="420"/>
      <c r="T119" s="414">
        <v>4</v>
      </c>
      <c r="U119" s="414">
        <v>4</v>
      </c>
      <c r="V119" s="420"/>
      <c r="W119" s="420"/>
      <c r="X119" s="420"/>
      <c r="Y119" s="650"/>
      <c r="Z119" s="421"/>
      <c r="AA119" s="810">
        <v>2</v>
      </c>
      <c r="AB119" s="6"/>
      <c r="AC119" s="615"/>
      <c r="AD119" s="621"/>
      <c r="AE119" s="621"/>
      <c r="AF119" s="621"/>
      <c r="AG119" s="621"/>
      <c r="AH119" s="621"/>
      <c r="AI119" s="622"/>
      <c r="AJ119" s="622"/>
      <c r="AK119" s="622"/>
      <c r="AL119" s="622"/>
      <c r="AM119" s="548"/>
      <c r="AN119" s="548"/>
      <c r="AO119" s="622"/>
      <c r="AP119" s="622"/>
      <c r="AQ119" s="622"/>
      <c r="AR119" s="622"/>
      <c r="AS119" s="622"/>
      <c r="AT119" s="6"/>
      <c r="AU119" s="6"/>
      <c r="AV119" s="6"/>
      <c r="AW119" s="6"/>
      <c r="AX119" s="6"/>
    </row>
    <row r="120" spans="1:50" s="33" customFormat="1" ht="34.5" customHeight="1" thickBot="1">
      <c r="A120" s="66" t="s">
        <v>182</v>
      </c>
      <c r="B120" s="219" t="s">
        <v>211</v>
      </c>
      <c r="C120" s="89">
        <v>3.5</v>
      </c>
      <c r="D120" s="89">
        <v>1</v>
      </c>
      <c r="E120" s="1034">
        <v>2.5</v>
      </c>
      <c r="F120" s="331"/>
      <c r="G120" s="861">
        <v>3.5</v>
      </c>
      <c r="H120" s="64">
        <f t="shared" si="7"/>
        <v>105</v>
      </c>
      <c r="I120" s="549"/>
      <c r="J120" s="549"/>
      <c r="K120" s="549"/>
      <c r="L120" s="549"/>
      <c r="M120" s="382"/>
      <c r="N120" s="550"/>
      <c r="O120" s="551"/>
      <c r="P120" s="551"/>
      <c r="Q120" s="275"/>
      <c r="R120" s="552"/>
      <c r="S120" s="552"/>
      <c r="T120" s="553"/>
      <c r="U120" s="261"/>
      <c r="V120" s="552"/>
      <c r="W120" s="552"/>
      <c r="X120" s="552"/>
      <c r="Y120" s="650"/>
      <c r="Z120" s="554"/>
      <c r="AA120" s="808"/>
      <c r="AB120" s="6"/>
      <c r="AC120" s="615"/>
      <c r="AD120" s="621"/>
      <c r="AE120" s="621"/>
      <c r="AF120" s="621"/>
      <c r="AG120" s="621"/>
      <c r="AH120" s="621"/>
      <c r="AI120" s="622"/>
      <c r="AJ120" s="622"/>
      <c r="AK120" s="622"/>
      <c r="AL120" s="622"/>
      <c r="AM120" s="548"/>
      <c r="AN120" s="548"/>
      <c r="AO120" s="622"/>
      <c r="AP120" s="622"/>
      <c r="AQ120" s="622"/>
      <c r="AR120" s="622"/>
      <c r="AS120" s="622"/>
      <c r="AT120" s="6"/>
      <c r="AU120" s="6"/>
      <c r="AV120" s="6"/>
      <c r="AW120" s="6"/>
      <c r="AX120" s="6"/>
    </row>
    <row r="121" spans="1:50" s="33" customFormat="1" ht="22.5" customHeight="1" thickBot="1">
      <c r="A121" s="341"/>
      <c r="B121" s="68" t="s">
        <v>48</v>
      </c>
      <c r="C121" s="103"/>
      <c r="D121" s="103"/>
      <c r="E121" s="1047"/>
      <c r="F121" s="330"/>
      <c r="G121" s="910">
        <v>1</v>
      </c>
      <c r="H121" s="340">
        <f t="shared" si="7"/>
        <v>30</v>
      </c>
      <c r="I121" s="549"/>
      <c r="J121" s="549"/>
      <c r="K121" s="549"/>
      <c r="L121" s="549"/>
      <c r="M121" s="382"/>
      <c r="N121" s="550"/>
      <c r="O121" s="551"/>
      <c r="P121" s="551"/>
      <c r="Q121" s="275"/>
      <c r="R121" s="552"/>
      <c r="S121" s="552"/>
      <c r="T121" s="553"/>
      <c r="U121" s="261"/>
      <c r="V121" s="552"/>
      <c r="W121" s="552"/>
      <c r="X121" s="552"/>
      <c r="Y121" s="650"/>
      <c r="Z121" s="554"/>
      <c r="AA121" s="808"/>
      <c r="AB121" s="6"/>
      <c r="AC121" s="615"/>
      <c r="AD121" s="621"/>
      <c r="AE121" s="621"/>
      <c r="AF121" s="621"/>
      <c r="AG121" s="621"/>
      <c r="AH121" s="621"/>
      <c r="AI121" s="622"/>
      <c r="AJ121" s="622"/>
      <c r="AK121" s="622"/>
      <c r="AL121" s="622"/>
      <c r="AM121" s="548"/>
      <c r="AN121" s="548"/>
      <c r="AO121" s="622"/>
      <c r="AP121" s="622"/>
      <c r="AQ121" s="622"/>
      <c r="AR121" s="622"/>
      <c r="AS121" s="622"/>
      <c r="AT121" s="6"/>
      <c r="AU121" s="6"/>
      <c r="AV121" s="6"/>
      <c r="AW121" s="6"/>
      <c r="AX121" s="6"/>
    </row>
    <row r="122" spans="1:45" s="6" customFormat="1" ht="33.75" customHeight="1">
      <c r="A122" s="1010" t="s">
        <v>210</v>
      </c>
      <c r="B122" s="1011" t="s">
        <v>212</v>
      </c>
      <c r="C122" s="545">
        <f>SUM(C68:C121)</f>
        <v>106</v>
      </c>
      <c r="D122" s="545">
        <f>SUM(D68:D121)</f>
        <v>23</v>
      </c>
      <c r="E122" s="545">
        <f>SUM(E68:E121)</f>
        <v>83</v>
      </c>
      <c r="F122" s="1013"/>
      <c r="G122" s="1014">
        <v>2.5</v>
      </c>
      <c r="H122" s="229">
        <f t="shared" si="7"/>
        <v>75</v>
      </c>
      <c r="I122" s="158">
        <v>12</v>
      </c>
      <c r="J122" s="1061">
        <v>6</v>
      </c>
      <c r="K122" s="1015" t="s">
        <v>282</v>
      </c>
      <c r="L122" s="173"/>
      <c r="M122" s="388">
        <f>H122-I122</f>
        <v>63</v>
      </c>
      <c r="N122" s="172"/>
      <c r="O122" s="1016"/>
      <c r="P122" s="174"/>
      <c r="Q122" s="276"/>
      <c r="R122" s="175"/>
      <c r="S122" s="265"/>
      <c r="T122" s="175"/>
      <c r="U122" s="265"/>
      <c r="V122" s="175"/>
      <c r="W122" s="265"/>
      <c r="X122" s="176">
        <v>8</v>
      </c>
      <c r="Y122" s="1017">
        <v>4</v>
      </c>
      <c r="Z122" s="1018"/>
      <c r="AA122" s="805">
        <v>3</v>
      </c>
      <c r="AC122" s="615"/>
      <c r="AD122" s="639"/>
      <c r="AE122" s="639"/>
      <c r="AF122" s="621"/>
      <c r="AG122" s="621"/>
      <c r="AH122" s="621"/>
      <c r="AI122" s="622"/>
      <c r="AJ122" s="622"/>
      <c r="AK122" s="622"/>
      <c r="AL122" s="622"/>
      <c r="AM122" s="622"/>
      <c r="AN122" s="622"/>
      <c r="AO122" s="622"/>
      <c r="AP122" s="622"/>
      <c r="AQ122" s="627"/>
      <c r="AR122" s="627"/>
      <c r="AS122" s="623"/>
    </row>
    <row r="123" spans="1:45" s="6" customFormat="1" ht="22.5" customHeight="1">
      <c r="A123" s="2239" t="s">
        <v>323</v>
      </c>
      <c r="B123" s="2240"/>
      <c r="C123" s="2240"/>
      <c r="D123" s="2240"/>
      <c r="E123" s="2240"/>
      <c r="F123" s="2240"/>
      <c r="G123" s="2240"/>
      <c r="H123" s="2240"/>
      <c r="I123" s="2240"/>
      <c r="J123" s="2240"/>
      <c r="K123" s="2240"/>
      <c r="L123" s="2240"/>
      <c r="M123" s="2240"/>
      <c r="N123" s="2240"/>
      <c r="O123" s="2240"/>
      <c r="P123" s="2240"/>
      <c r="Q123" s="2240"/>
      <c r="R123" s="2240"/>
      <c r="S123" s="2240"/>
      <c r="T123" s="2240"/>
      <c r="U123" s="2240"/>
      <c r="V123" s="2240"/>
      <c r="W123" s="2240"/>
      <c r="X123" s="2240"/>
      <c r="Y123" s="2240"/>
      <c r="Z123" s="2241"/>
      <c r="AA123" s="805"/>
      <c r="AC123" s="615"/>
      <c r="AD123" s="639"/>
      <c r="AE123" s="639"/>
      <c r="AF123" s="621"/>
      <c r="AG123" s="621"/>
      <c r="AH123" s="621"/>
      <c r="AI123" s="622"/>
      <c r="AJ123" s="622"/>
      <c r="AK123" s="622"/>
      <c r="AL123" s="622"/>
      <c r="AM123" s="622"/>
      <c r="AN123" s="622"/>
      <c r="AO123" s="622"/>
      <c r="AP123" s="622"/>
      <c r="AQ123" s="627"/>
      <c r="AR123" s="627"/>
      <c r="AS123" s="623"/>
    </row>
    <row r="124" spans="1:45" s="6" customFormat="1" ht="37.5" customHeight="1">
      <c r="A124" s="66" t="s">
        <v>324</v>
      </c>
      <c r="B124" s="1025" t="s">
        <v>73</v>
      </c>
      <c r="C124" s="66"/>
      <c r="D124" s="978"/>
      <c r="E124" s="218"/>
      <c r="F124" s="218"/>
      <c r="G124" s="1020">
        <v>4</v>
      </c>
      <c r="H124" s="104">
        <f>30*G124</f>
        <v>120</v>
      </c>
      <c r="I124" s="784"/>
      <c r="J124" s="685"/>
      <c r="K124" s="685"/>
      <c r="L124" s="785"/>
      <c r="M124" s="387"/>
      <c r="N124" s="66"/>
      <c r="O124" s="1021"/>
      <c r="P124" s="327"/>
      <c r="Q124" s="328"/>
      <c r="R124" s="156"/>
      <c r="S124" s="262"/>
      <c r="T124" s="156"/>
      <c r="U124" s="262"/>
      <c r="V124" s="156"/>
      <c r="W124" s="262"/>
      <c r="X124" s="1022"/>
      <c r="Y124" s="1023"/>
      <c r="Z124" s="1024"/>
      <c r="AA124" s="805"/>
      <c r="AC124" s="615"/>
      <c r="AD124" s="639"/>
      <c r="AE124" s="639"/>
      <c r="AF124" s="621"/>
      <c r="AG124" s="621"/>
      <c r="AH124" s="621"/>
      <c r="AI124" s="622"/>
      <c r="AJ124" s="622"/>
      <c r="AK124" s="622"/>
      <c r="AL124" s="622"/>
      <c r="AM124" s="622"/>
      <c r="AN124" s="622"/>
      <c r="AO124" s="622"/>
      <c r="AP124" s="622"/>
      <c r="AQ124" s="627"/>
      <c r="AR124" s="627"/>
      <c r="AS124" s="623"/>
    </row>
    <row r="125" spans="1:45" s="6" customFormat="1" ht="37.5" customHeight="1">
      <c r="A125" s="66" t="s">
        <v>325</v>
      </c>
      <c r="B125" s="1025" t="s">
        <v>74</v>
      </c>
      <c r="C125" s="66"/>
      <c r="D125" s="978"/>
      <c r="E125" s="218"/>
      <c r="F125" s="218"/>
      <c r="G125" s="1020">
        <v>8</v>
      </c>
      <c r="H125" s="104">
        <f>30*G125</f>
        <v>240</v>
      </c>
      <c r="I125" s="784"/>
      <c r="J125" s="685"/>
      <c r="K125" s="685"/>
      <c r="L125" s="785"/>
      <c r="M125" s="387"/>
      <c r="N125" s="66"/>
      <c r="O125" s="1021"/>
      <c r="P125" s="327"/>
      <c r="Q125" s="328"/>
      <c r="R125" s="156"/>
      <c r="S125" s="262"/>
      <c r="T125" s="156"/>
      <c r="U125" s="262"/>
      <c r="V125" s="156"/>
      <c r="W125" s="262"/>
      <c r="X125" s="1022"/>
      <c r="Y125" s="1023"/>
      <c r="Z125" s="1024"/>
      <c r="AA125" s="805"/>
      <c r="AC125" s="615"/>
      <c r="AD125" s="639"/>
      <c r="AE125" s="639"/>
      <c r="AF125" s="621"/>
      <c r="AG125" s="621"/>
      <c r="AH125" s="621"/>
      <c r="AI125" s="622"/>
      <c r="AJ125" s="622"/>
      <c r="AK125" s="622"/>
      <c r="AL125" s="622"/>
      <c r="AM125" s="622"/>
      <c r="AN125" s="622"/>
      <c r="AO125" s="622"/>
      <c r="AP125" s="622"/>
      <c r="AQ125" s="627"/>
      <c r="AR125" s="627"/>
      <c r="AS125" s="623"/>
    </row>
    <row r="126" spans="1:45" s="6" customFormat="1" ht="18" customHeight="1">
      <c r="A126" s="2239" t="s">
        <v>326</v>
      </c>
      <c r="B126" s="2241"/>
      <c r="C126" s="66"/>
      <c r="D126" s="978"/>
      <c r="E126" s="218"/>
      <c r="F126" s="218"/>
      <c r="G126" s="1020">
        <f>SUM(G124:G125)</f>
        <v>12</v>
      </c>
      <c r="H126" s="1020">
        <f>SUM(H124:H125)</f>
        <v>360</v>
      </c>
      <c r="I126" s="784"/>
      <c r="J126" s="685"/>
      <c r="K126" s="685"/>
      <c r="L126" s="785"/>
      <c r="M126" s="387"/>
      <c r="N126" s="66"/>
      <c r="O126" s="1021"/>
      <c r="P126" s="327"/>
      <c r="Q126" s="328"/>
      <c r="R126" s="156"/>
      <c r="S126" s="262"/>
      <c r="T126" s="156"/>
      <c r="U126" s="262"/>
      <c r="V126" s="156"/>
      <c r="W126" s="262"/>
      <c r="X126" s="1022"/>
      <c r="Y126" s="1023"/>
      <c r="Z126" s="1024"/>
      <c r="AA126" s="805"/>
      <c r="AC126" s="615"/>
      <c r="AD126" s="639"/>
      <c r="AE126" s="639"/>
      <c r="AF126" s="621"/>
      <c r="AG126" s="621"/>
      <c r="AH126" s="621"/>
      <c r="AI126" s="622"/>
      <c r="AJ126" s="622"/>
      <c r="AK126" s="622"/>
      <c r="AL126" s="622"/>
      <c r="AM126" s="622"/>
      <c r="AN126" s="622"/>
      <c r="AO126" s="622"/>
      <c r="AP126" s="622"/>
      <c r="AQ126" s="627"/>
      <c r="AR126" s="627"/>
      <c r="AS126" s="623"/>
    </row>
    <row r="127" spans="1:51" s="31" customFormat="1" ht="23.25" customHeight="1" thickBot="1">
      <c r="A127" s="2242" t="s">
        <v>322</v>
      </c>
      <c r="B127" s="2243"/>
      <c r="C127" s="2243"/>
      <c r="D127" s="2243"/>
      <c r="E127" s="2243"/>
      <c r="F127" s="2243"/>
      <c r="G127" s="2243"/>
      <c r="H127" s="2243"/>
      <c r="I127" s="2243"/>
      <c r="J127" s="2243"/>
      <c r="K127" s="2243"/>
      <c r="L127" s="2243"/>
      <c r="M127" s="2243"/>
      <c r="N127" s="2243"/>
      <c r="O127" s="2243"/>
      <c r="P127" s="2243"/>
      <c r="Q127" s="2243"/>
      <c r="R127" s="2243"/>
      <c r="S127" s="2243"/>
      <c r="T127" s="2243"/>
      <c r="U127" s="2243"/>
      <c r="V127" s="2243"/>
      <c r="W127" s="2243"/>
      <c r="X127" s="2243"/>
      <c r="Y127" s="2243"/>
      <c r="Z127" s="2244"/>
      <c r="AA127" s="809"/>
      <c r="AB127" s="30"/>
      <c r="AC127" s="992">
        <f>G68+G71+G74+G77+G78+G81+G84+G87+G90+G94+G97+G100</f>
        <v>64.5</v>
      </c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</row>
    <row r="128" spans="1:50" s="18" customFormat="1" ht="32.25" customHeight="1" thickBot="1">
      <c r="A128" s="557">
        <v>1</v>
      </c>
      <c r="B128" s="556" t="s">
        <v>71</v>
      </c>
      <c r="C128" s="231"/>
      <c r="D128" s="231"/>
      <c r="E128" s="232"/>
      <c r="F128" s="231"/>
      <c r="G128" s="321">
        <v>16.5</v>
      </c>
      <c r="H128" s="339">
        <f>G128*30</f>
        <v>495</v>
      </c>
      <c r="I128" s="231">
        <f>SUMPRODUCT(N128:R128,$N$4:$R$4)</f>
        <v>0</v>
      </c>
      <c r="J128" s="231"/>
      <c r="K128" s="231"/>
      <c r="L128" s="231">
        <v>0</v>
      </c>
      <c r="M128" s="398">
        <f>H128-I128</f>
        <v>495</v>
      </c>
      <c r="N128" s="77"/>
      <c r="O128" s="275"/>
      <c r="P128" s="126"/>
      <c r="Q128" s="275"/>
      <c r="R128" s="126"/>
      <c r="S128" s="275"/>
      <c r="T128" s="126"/>
      <c r="U128" s="275"/>
      <c r="V128" s="126"/>
      <c r="W128" s="275"/>
      <c r="X128" s="126"/>
      <c r="Y128" s="654"/>
      <c r="Z128" s="210"/>
      <c r="AA128" s="805">
        <v>3</v>
      </c>
      <c r="AB128" s="6"/>
      <c r="AC128" s="993">
        <f>G69+G72+G75+G79+G82+G85+G88+G91+G95+G98+G101</f>
        <v>15.5</v>
      </c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s="18" customFormat="1" ht="27.75" customHeight="1" thickBot="1">
      <c r="A129" s="558">
        <v>2</v>
      </c>
      <c r="B129" s="855" t="s">
        <v>72</v>
      </c>
      <c r="C129" s="231" t="s">
        <v>298</v>
      </c>
      <c r="D129" s="231"/>
      <c r="E129" s="232"/>
      <c r="F129" s="231"/>
      <c r="G129" s="961">
        <v>3</v>
      </c>
      <c r="H129" s="339">
        <f>G129*30</f>
        <v>90</v>
      </c>
      <c r="I129" s="231">
        <f>SUMPRODUCT(N129:R129,$N$4:$R$4)</f>
        <v>0</v>
      </c>
      <c r="J129" s="231"/>
      <c r="K129" s="231"/>
      <c r="L129" s="231">
        <v>0</v>
      </c>
      <c r="M129" s="398">
        <f>H129-I129</f>
        <v>90</v>
      </c>
      <c r="N129" s="77"/>
      <c r="O129" s="275"/>
      <c r="P129" s="126"/>
      <c r="Q129" s="275"/>
      <c r="R129" s="126"/>
      <c r="S129" s="275"/>
      <c r="T129" s="126"/>
      <c r="U129" s="275"/>
      <c r="V129" s="126"/>
      <c r="W129" s="275"/>
      <c r="X129" s="126"/>
      <c r="Y129" s="654"/>
      <c r="Z129" s="210"/>
      <c r="AA129" s="805">
        <v>3</v>
      </c>
      <c r="AB129" s="6"/>
      <c r="AC129" s="993">
        <f>G70+G73+G76+G77+G80+G83+G86+G89+G92+G96+G99+G102+G104</f>
        <v>50.5</v>
      </c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s="18" customFormat="1" ht="20.25" customHeight="1" thickBot="1">
      <c r="A130" s="846">
        <v>4</v>
      </c>
      <c r="B130" s="847" t="s">
        <v>73</v>
      </c>
      <c r="C130" s="848"/>
      <c r="D130" s="848"/>
      <c r="E130" s="849"/>
      <c r="F130" s="850"/>
      <c r="G130" s="856"/>
      <c r="H130" s="858">
        <f>G130*30</f>
        <v>0</v>
      </c>
      <c r="I130" s="110"/>
      <c r="J130" s="110"/>
      <c r="K130" s="106"/>
      <c r="L130" s="106"/>
      <c r="M130" s="399"/>
      <c r="N130" s="87"/>
      <c r="O130" s="273"/>
      <c r="P130" s="111"/>
      <c r="Q130" s="273"/>
      <c r="R130" s="111"/>
      <c r="S130" s="273"/>
      <c r="T130" s="111"/>
      <c r="U130" s="273"/>
      <c r="V130" s="111"/>
      <c r="W130" s="273"/>
      <c r="X130" s="111"/>
      <c r="Y130" s="273"/>
      <c r="Z130" s="111"/>
      <c r="AA130" s="805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27" ht="13.5" customHeight="1" thickBot="1">
      <c r="A131" s="851">
        <v>5</v>
      </c>
      <c r="B131" s="847" t="s">
        <v>74</v>
      </c>
      <c r="C131" s="852"/>
      <c r="D131" s="852"/>
      <c r="E131" s="853"/>
      <c r="F131" s="854"/>
      <c r="G131" s="857"/>
      <c r="H131" s="859">
        <f>G131*30</f>
        <v>0</v>
      </c>
      <c r="I131" s="141"/>
      <c r="J131" s="141"/>
      <c r="K131" s="139"/>
      <c r="L131" s="139"/>
      <c r="M131" s="564"/>
      <c r="N131" s="202"/>
      <c r="O131" s="272"/>
      <c r="P131" s="203"/>
      <c r="Q131" s="600"/>
      <c r="R131" s="202"/>
      <c r="S131" s="272"/>
      <c r="T131" s="202"/>
      <c r="U131" s="272"/>
      <c r="V131" s="202"/>
      <c r="W131" s="272"/>
      <c r="X131" s="202"/>
      <c r="Y131" s="272"/>
      <c r="Z131" s="202"/>
      <c r="AA131" s="803"/>
    </row>
    <row r="132" spans="1:29" ht="19.5" thickBot="1">
      <c r="A132" s="2039" t="s">
        <v>99</v>
      </c>
      <c r="B132" s="2044"/>
      <c r="C132" s="565"/>
      <c r="D132" s="336"/>
      <c r="E132" s="337"/>
      <c r="F132" s="338"/>
      <c r="G132" s="312">
        <f>G68+G71+G74+G77+G78+G81+G84+G87+G90+G94+G97+G100+G103+G107+G108+G109+G110+G113+G116+G120</f>
        <v>106</v>
      </c>
      <c r="H132" s="312">
        <f>H68+H71+H74+H77+H78+H81+H84+H87+H90+H94+H97+H100+H103+H107+H108+H109+H110+H113+H116+H120+H126+H128+H129</f>
        <v>4125</v>
      </c>
      <c r="I132" s="231"/>
      <c r="J132" s="231"/>
      <c r="K132" s="231"/>
      <c r="L132" s="231"/>
      <c r="M132" s="566"/>
      <c r="N132" s="562"/>
      <c r="O132" s="272"/>
      <c r="P132" s="203"/>
      <c r="Q132" s="600"/>
      <c r="R132" s="202"/>
      <c r="S132" s="272"/>
      <c r="T132" s="202"/>
      <c r="U132" s="272"/>
      <c r="V132" s="202"/>
      <c r="W132" s="272"/>
      <c r="X132" s="202"/>
      <c r="Y132" s="272"/>
      <c r="Z132" s="202"/>
      <c r="AA132" s="803"/>
      <c r="AC132" s="50">
        <f>30*G132</f>
        <v>3180</v>
      </c>
    </row>
    <row r="133" spans="1:29" ht="19.5" thickBot="1">
      <c r="A133" s="2105" t="s">
        <v>54</v>
      </c>
      <c r="B133" s="2106"/>
      <c r="C133" s="136"/>
      <c r="D133" s="136"/>
      <c r="E133" s="473"/>
      <c r="F133" s="136"/>
      <c r="G133" s="312">
        <f>G69+G72+G75+G79+G82+G85+G88+G91+G95+G98+G101+G104+G111+G114+G117+G121</f>
        <v>23</v>
      </c>
      <c r="H133" s="312">
        <f>H69+H72+H75+H79+H82+H85+H88+H91+H95+H98+H101+H104+H111+H114+H117+H121+H126</f>
        <v>1050</v>
      </c>
      <c r="I133" s="468"/>
      <c r="J133" s="468"/>
      <c r="K133" s="468"/>
      <c r="L133" s="468"/>
      <c r="M133" s="569"/>
      <c r="N133" s="102"/>
      <c r="O133" s="270"/>
      <c r="P133" s="200"/>
      <c r="Q133" s="601"/>
      <c r="R133" s="102"/>
      <c r="S133" s="270"/>
      <c r="T133" s="102"/>
      <c r="U133" s="270"/>
      <c r="V133" s="102"/>
      <c r="W133" s="270"/>
      <c r="X133" s="102"/>
      <c r="Y133" s="270"/>
      <c r="Z133" s="102"/>
      <c r="AA133" s="803"/>
      <c r="AC133" s="50">
        <f>30*G133</f>
        <v>690</v>
      </c>
    </row>
    <row r="134" spans="1:50" s="32" customFormat="1" ht="19.5" thickBot="1">
      <c r="A134" s="2061" t="s">
        <v>213</v>
      </c>
      <c r="B134" s="2062"/>
      <c r="C134" s="370"/>
      <c r="D134" s="370"/>
      <c r="E134" s="536"/>
      <c r="F134" s="370"/>
      <c r="G134" s="312">
        <f>G70+G73+G76+G77+G80+G83+G86+G89+G92+G96+G99+G102+G105+G106+G107+G108+G109+G112+G115+G118+G119+G122</f>
        <v>83</v>
      </c>
      <c r="H134" s="312">
        <f>H70+H73+H76+H77+H80+H83+H86+H89+H92+H96+H99+H102+H105+H106+H107+H108+H109+H112+H115+H118+H119+H122+H128+H129</f>
        <v>3075</v>
      </c>
      <c r="I134" s="312">
        <f>I70+I73+I76+I77+I80+I83+I86+I89+I92+I96+I99+I102+I105+I106+I107+I108+I109+I112+I115+I118+I119+I122</f>
        <v>166</v>
      </c>
      <c r="J134" s="312">
        <f>J70+J73+J76</f>
        <v>14</v>
      </c>
      <c r="K134" s="312" t="e">
        <f>K70+K73+K76</f>
        <v>#VALUE!</v>
      </c>
      <c r="L134" s="312">
        <f>L70+L73+L76</f>
        <v>0</v>
      </c>
      <c r="M134" s="312">
        <f>M70+M73+M76</f>
        <v>387</v>
      </c>
      <c r="N134" s="567">
        <f>SUM(N68:N122)</f>
        <v>16</v>
      </c>
      <c r="O134" s="567">
        <f aca="true" t="shared" si="8" ref="O134:Z134">SUM(O68:O122)</f>
        <v>0</v>
      </c>
      <c r="P134" s="567">
        <f t="shared" si="8"/>
        <v>16</v>
      </c>
      <c r="Q134" s="567">
        <f t="shared" si="8"/>
        <v>2</v>
      </c>
      <c r="R134" s="567">
        <f t="shared" si="8"/>
        <v>24</v>
      </c>
      <c r="S134" s="567">
        <f t="shared" si="8"/>
        <v>0</v>
      </c>
      <c r="T134" s="567">
        <f t="shared" si="8"/>
        <v>32</v>
      </c>
      <c r="U134" s="567">
        <f t="shared" si="8"/>
        <v>8</v>
      </c>
      <c r="V134" s="567">
        <f t="shared" si="8"/>
        <v>36</v>
      </c>
      <c r="W134" s="567">
        <f t="shared" si="8"/>
        <v>2</v>
      </c>
      <c r="X134" s="567">
        <f t="shared" si="8"/>
        <v>20</v>
      </c>
      <c r="Y134" s="567">
        <f t="shared" si="8"/>
        <v>10</v>
      </c>
      <c r="Z134" s="567">
        <f t="shared" si="8"/>
        <v>0</v>
      </c>
      <c r="AA134" s="811">
        <f>SUM(N134:Z134)</f>
        <v>166</v>
      </c>
      <c r="AB134" s="8"/>
      <c r="AC134" s="50">
        <f>30*G134</f>
        <v>2490</v>
      </c>
      <c r="AD134" s="50"/>
      <c r="AE134" s="50"/>
      <c r="AF134" s="50"/>
      <c r="AG134" s="50"/>
      <c r="AH134" s="50"/>
      <c r="AI134" s="50"/>
      <c r="AJ134" s="50"/>
      <c r="AK134" s="50"/>
      <c r="AL134" s="50"/>
      <c r="AM134" s="49"/>
      <c r="AN134" s="50"/>
      <c r="AO134" s="50"/>
      <c r="AP134" s="50"/>
      <c r="AQ134" s="50"/>
      <c r="AR134" s="49"/>
      <c r="AS134" s="50"/>
      <c r="AT134" s="8"/>
      <c r="AU134" s="8"/>
      <c r="AV134" s="8"/>
      <c r="AW134" s="8"/>
      <c r="AX134" s="8"/>
    </row>
    <row r="135" spans="1:50" s="32" customFormat="1" ht="19.5" thickBot="1">
      <c r="A135" s="2065"/>
      <c r="B135" s="2066"/>
      <c r="C135" s="2066"/>
      <c r="D135" s="2066"/>
      <c r="E135" s="2066"/>
      <c r="F135" s="2066"/>
      <c r="G135" s="2066"/>
      <c r="H135" s="2066"/>
      <c r="I135" s="2066"/>
      <c r="J135" s="2066"/>
      <c r="K135" s="2066"/>
      <c r="L135" s="2066"/>
      <c r="M135" s="2067"/>
      <c r="N135" s="559"/>
      <c r="O135" s="560"/>
      <c r="P135" s="559"/>
      <c r="Q135" s="560"/>
      <c r="R135" s="559"/>
      <c r="S135" s="560"/>
      <c r="T135" s="561"/>
      <c r="U135" s="560"/>
      <c r="V135" s="559"/>
      <c r="W135" s="560"/>
      <c r="X135" s="559"/>
      <c r="Y135" s="656"/>
      <c r="Z135" s="559"/>
      <c r="AA135" s="812"/>
      <c r="AB135" s="8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49"/>
      <c r="AN135" s="50"/>
      <c r="AO135" s="50"/>
      <c r="AP135" s="50"/>
      <c r="AQ135" s="50"/>
      <c r="AR135" s="49"/>
      <c r="AS135" s="50"/>
      <c r="AT135" s="8"/>
      <c r="AU135" s="8"/>
      <c r="AV135" s="8"/>
      <c r="AW135" s="8"/>
      <c r="AX135" s="8"/>
    </row>
    <row r="136" spans="1:34" ht="19.5" customHeight="1" thickBot="1">
      <c r="A136" s="2039" t="s">
        <v>75</v>
      </c>
      <c r="B136" s="2040"/>
      <c r="C136" s="335"/>
      <c r="D136" s="336"/>
      <c r="E136" s="337"/>
      <c r="F136" s="338"/>
      <c r="G136" s="312">
        <f aca="true" t="shared" si="9" ref="G136:H138">G132+G63+G20</f>
        <v>192</v>
      </c>
      <c r="H136" s="312">
        <f t="shared" si="9"/>
        <v>6705</v>
      </c>
      <c r="I136" s="231"/>
      <c r="J136" s="231"/>
      <c r="K136" s="231"/>
      <c r="L136" s="231"/>
      <c r="M136" s="566"/>
      <c r="N136" s="11"/>
      <c r="R136" s="11"/>
      <c r="T136" s="11"/>
      <c r="V136" s="11"/>
      <c r="X136" s="11"/>
      <c r="Z136" s="11"/>
      <c r="AA136" s="803"/>
      <c r="AB136" s="1027">
        <f>G68+G71+G74+G77+G78+G81+G84+G87+G90+G94+G97+G100+G103+G107+G108+G109+G110+G113+G116+G120</f>
        <v>106</v>
      </c>
      <c r="AF136" s="4"/>
      <c r="AG136" s="4"/>
      <c r="AH136" s="4"/>
    </row>
    <row r="137" spans="1:34" ht="19.5" customHeight="1" thickBot="1">
      <c r="A137" s="2039" t="s">
        <v>54</v>
      </c>
      <c r="B137" s="2040"/>
      <c r="C137" s="73"/>
      <c r="D137" s="73"/>
      <c r="E137" s="236"/>
      <c r="F137" s="73"/>
      <c r="G137" s="312">
        <f t="shared" si="9"/>
        <v>68.5</v>
      </c>
      <c r="H137" s="312">
        <f t="shared" si="9"/>
        <v>2415</v>
      </c>
      <c r="I137" s="179"/>
      <c r="J137" s="179"/>
      <c r="K137" s="179"/>
      <c r="L137" s="179"/>
      <c r="M137" s="610"/>
      <c r="N137" s="11"/>
      <c r="R137" s="11"/>
      <c r="T137" s="11"/>
      <c r="V137" s="11"/>
      <c r="X137" s="11"/>
      <c r="Z137" s="11"/>
      <c r="AA137" s="803"/>
      <c r="AC137" s="991">
        <f>I70+I73+I76+I77+I80+I83+I86+I89+I92+I96+I99+I102+I104+I105</f>
        <v>94</v>
      </c>
      <c r="AF137" s="4"/>
      <c r="AG137" s="4"/>
      <c r="AH137" s="4"/>
    </row>
    <row r="138" spans="1:50" s="34" customFormat="1" ht="19.5" thickBot="1">
      <c r="A138" s="2061" t="s">
        <v>55</v>
      </c>
      <c r="B138" s="2062"/>
      <c r="C138" s="370"/>
      <c r="D138" s="370"/>
      <c r="E138" s="536"/>
      <c r="F138" s="370"/>
      <c r="G138" s="312">
        <f t="shared" si="9"/>
        <v>123.5</v>
      </c>
      <c r="H138" s="312">
        <f t="shared" si="9"/>
        <v>4290</v>
      </c>
      <c r="I138" s="373">
        <f aca="true" t="shared" si="10" ref="I138:Z138">SUM(I134,I65,I22)</f>
        <v>288</v>
      </c>
      <c r="J138" s="373">
        <f t="shared" si="10"/>
        <v>96</v>
      </c>
      <c r="K138" s="373" t="e">
        <f t="shared" si="10"/>
        <v>#VALUE!</v>
      </c>
      <c r="L138" s="373">
        <f t="shared" si="10"/>
        <v>18</v>
      </c>
      <c r="M138" s="373">
        <f t="shared" si="10"/>
        <v>1480</v>
      </c>
      <c r="N138" s="373">
        <f t="shared" si="10"/>
        <v>46</v>
      </c>
      <c r="O138" s="373">
        <f t="shared" si="10"/>
        <v>6</v>
      </c>
      <c r="P138" s="373">
        <f t="shared" si="10"/>
        <v>60</v>
      </c>
      <c r="Q138" s="373">
        <f t="shared" si="10"/>
        <v>10</v>
      </c>
      <c r="R138" s="373">
        <f t="shared" si="10"/>
        <v>36</v>
      </c>
      <c r="S138" s="373">
        <f t="shared" si="10"/>
        <v>2</v>
      </c>
      <c r="T138" s="373">
        <f t="shared" si="10"/>
        <v>40</v>
      </c>
      <c r="U138" s="373">
        <f t="shared" si="10"/>
        <v>8</v>
      </c>
      <c r="V138" s="373">
        <f t="shared" si="10"/>
        <v>40</v>
      </c>
      <c r="W138" s="373">
        <f t="shared" si="10"/>
        <v>2</v>
      </c>
      <c r="X138" s="373">
        <f t="shared" si="10"/>
        <v>28</v>
      </c>
      <c r="Y138" s="373">
        <f t="shared" si="10"/>
        <v>10</v>
      </c>
      <c r="Z138" s="373">
        <f t="shared" si="10"/>
        <v>0</v>
      </c>
      <c r="AA138" s="801">
        <f>SUM(N138:Z138)</f>
        <v>288</v>
      </c>
      <c r="AB138" s="8"/>
      <c r="AC138" s="49">
        <f>30*G136</f>
        <v>5760</v>
      </c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8"/>
      <c r="AU138" s="8"/>
      <c r="AV138" s="8"/>
      <c r="AW138" s="8"/>
      <c r="AX138" s="8"/>
    </row>
    <row r="139" spans="1:30" ht="19.5" customHeight="1" thickBot="1">
      <c r="A139" s="2110" t="s">
        <v>76</v>
      </c>
      <c r="B139" s="2111"/>
      <c r="C139" s="2111"/>
      <c r="D139" s="2111"/>
      <c r="E139" s="2111"/>
      <c r="F139" s="2111"/>
      <c r="G139" s="2111"/>
      <c r="H139" s="2111"/>
      <c r="I139" s="2111"/>
      <c r="J139" s="2111"/>
      <c r="K139" s="2111"/>
      <c r="L139" s="2111"/>
      <c r="M139" s="2111"/>
      <c r="N139" s="2042"/>
      <c r="O139" s="2042"/>
      <c r="P139" s="2042"/>
      <c r="Q139" s="2042"/>
      <c r="R139" s="2042"/>
      <c r="S139" s="2042"/>
      <c r="T139" s="2042"/>
      <c r="U139" s="2042"/>
      <c r="V139" s="2042"/>
      <c r="W139" s="2042"/>
      <c r="X139" s="2042"/>
      <c r="Y139" s="2042"/>
      <c r="Z139" s="2042"/>
      <c r="AA139" s="809"/>
      <c r="AB139" s="30"/>
      <c r="AC139" s="49">
        <f>30*G137</f>
        <v>2055</v>
      </c>
      <c r="AD139" s="30"/>
    </row>
    <row r="140" spans="1:45" s="5" customFormat="1" ht="40.5" customHeight="1" thickBot="1">
      <c r="A140" s="185" t="s">
        <v>183</v>
      </c>
      <c r="B140" s="178" t="s">
        <v>312</v>
      </c>
      <c r="C140" s="122"/>
      <c r="D140" s="122">
        <v>3</v>
      </c>
      <c r="E140" s="147"/>
      <c r="F140" s="148"/>
      <c r="G140" s="78">
        <v>3</v>
      </c>
      <c r="H140" s="339">
        <f aca="true" t="shared" si="11" ref="H140:H146">G140*30</f>
        <v>90</v>
      </c>
      <c r="I140" s="124">
        <v>8</v>
      </c>
      <c r="J140" s="124" t="s">
        <v>276</v>
      </c>
      <c r="K140" s="122" t="s">
        <v>277</v>
      </c>
      <c r="L140" s="124"/>
      <c r="M140" s="395">
        <f>H140-I140</f>
        <v>82</v>
      </c>
      <c r="N140" s="128"/>
      <c r="O140" s="593"/>
      <c r="P140" s="147"/>
      <c r="Q140" s="298"/>
      <c r="R140" s="147">
        <v>8</v>
      </c>
      <c r="S140" s="994">
        <v>0</v>
      </c>
      <c r="T140" s="995"/>
      <c r="U140" s="298"/>
      <c r="V140" s="996"/>
      <c r="W140" s="994"/>
      <c r="X140" s="996"/>
      <c r="Y140" s="997"/>
      <c r="Z140" s="998"/>
      <c r="AA140" s="802">
        <v>2</v>
      </c>
      <c r="AC140" s="49">
        <f>30*G138</f>
        <v>3705</v>
      </c>
      <c r="AD140" s="615"/>
      <c r="AE140" s="615"/>
      <c r="AF140" s="621"/>
      <c r="AG140" s="621"/>
      <c r="AH140" s="621"/>
      <c r="AI140" s="621"/>
      <c r="AJ140" s="640"/>
      <c r="AK140" s="640"/>
      <c r="AL140" s="640"/>
      <c r="AM140" s="627"/>
      <c r="AN140" s="627"/>
      <c r="AO140" s="640"/>
      <c r="AP140" s="640"/>
      <c r="AQ140" s="640"/>
      <c r="AR140" s="640"/>
      <c r="AS140" s="640"/>
    </row>
    <row r="141" spans="1:45" s="5" customFormat="1" ht="40.5" customHeight="1" thickBot="1">
      <c r="A141" s="185" t="s">
        <v>267</v>
      </c>
      <c r="B141" s="800" t="s">
        <v>313</v>
      </c>
      <c r="C141" s="122"/>
      <c r="D141" s="122">
        <v>5</v>
      </c>
      <c r="E141" s="147"/>
      <c r="F141" s="148"/>
      <c r="G141" s="78">
        <v>3</v>
      </c>
      <c r="H141" s="339">
        <f t="shared" si="11"/>
        <v>90</v>
      </c>
      <c r="I141" s="124">
        <v>8</v>
      </c>
      <c r="J141" s="124" t="s">
        <v>276</v>
      </c>
      <c r="K141" s="122" t="s">
        <v>277</v>
      </c>
      <c r="L141" s="124"/>
      <c r="M141" s="395">
        <f>H141-I141</f>
        <v>82</v>
      </c>
      <c r="N141" s="128"/>
      <c r="O141" s="593"/>
      <c r="P141" s="147"/>
      <c r="Q141" s="298"/>
      <c r="R141" s="147"/>
      <c r="S141" s="994"/>
      <c r="T141" s="995"/>
      <c r="U141" s="298"/>
      <c r="V141" s="996">
        <v>8</v>
      </c>
      <c r="W141" s="994">
        <v>0</v>
      </c>
      <c r="X141" s="996"/>
      <c r="Y141" s="997"/>
      <c r="Z141" s="998"/>
      <c r="AA141" s="802">
        <v>3</v>
      </c>
      <c r="AC141" s="615"/>
      <c r="AD141" s="615"/>
      <c r="AE141" s="615" t="s">
        <v>294</v>
      </c>
      <c r="AF141" s="621"/>
      <c r="AG141" s="621"/>
      <c r="AH141" s="621"/>
      <c r="AI141" s="621"/>
      <c r="AJ141" s="640"/>
      <c r="AK141" s="640"/>
      <c r="AL141" s="640"/>
      <c r="AM141" s="627"/>
      <c r="AN141" s="627"/>
      <c r="AO141" s="640"/>
      <c r="AP141" s="640"/>
      <c r="AQ141" s="640"/>
      <c r="AR141" s="640"/>
      <c r="AS141" s="640"/>
    </row>
    <row r="142" spans="1:45" s="6" customFormat="1" ht="57" customHeight="1" thickBot="1">
      <c r="A142" s="185" t="s">
        <v>315</v>
      </c>
      <c r="B142" s="348" t="s">
        <v>314</v>
      </c>
      <c r="C142" s="100"/>
      <c r="D142" s="927">
        <v>4</v>
      </c>
      <c r="E142" s="349"/>
      <c r="F142" s="349"/>
      <c r="G142" s="320">
        <v>3</v>
      </c>
      <c r="H142" s="339">
        <f t="shared" si="11"/>
        <v>90</v>
      </c>
      <c r="I142" s="124">
        <v>6</v>
      </c>
      <c r="J142" s="124" t="s">
        <v>278</v>
      </c>
      <c r="K142" s="122" t="s">
        <v>279</v>
      </c>
      <c r="L142" s="100"/>
      <c r="M142" s="395">
        <f>H142-I142</f>
        <v>84</v>
      </c>
      <c r="N142" s="927"/>
      <c r="O142" s="999"/>
      <c r="P142" s="781"/>
      <c r="Q142" s="780"/>
      <c r="R142" s="781"/>
      <c r="S142" s="1000"/>
      <c r="T142" s="1001">
        <v>4</v>
      </c>
      <c r="U142" s="780">
        <v>2</v>
      </c>
      <c r="V142" s="523"/>
      <c r="W142" s="1000"/>
      <c r="X142" s="1002"/>
      <c r="Y142" s="1003"/>
      <c r="Z142" s="1004"/>
      <c r="AA142" s="805">
        <v>2</v>
      </c>
      <c r="AC142" s="615"/>
      <c r="AD142" s="615"/>
      <c r="AE142" s="615"/>
      <c r="AF142" s="621"/>
      <c r="AG142" s="621"/>
      <c r="AH142" s="621"/>
      <c r="AI142" s="621"/>
      <c r="AJ142" s="641"/>
      <c r="AK142" s="640"/>
      <c r="AL142" s="640"/>
      <c r="AM142" s="627"/>
      <c r="AN142" s="627"/>
      <c r="AO142" s="641"/>
      <c r="AP142" s="641"/>
      <c r="AQ142" s="622"/>
      <c r="AR142" s="622"/>
      <c r="AS142" s="622"/>
    </row>
    <row r="143" spans="1:45" s="6" customFormat="1" ht="36.75" customHeight="1" thickBot="1">
      <c r="A143" s="185" t="s">
        <v>214</v>
      </c>
      <c r="B143" s="178" t="s">
        <v>316</v>
      </c>
      <c r="C143" s="122"/>
      <c r="D143" s="122">
        <v>3</v>
      </c>
      <c r="E143" s="147"/>
      <c r="F143" s="147"/>
      <c r="G143" s="305">
        <v>3</v>
      </c>
      <c r="H143" s="339">
        <f t="shared" si="11"/>
        <v>90</v>
      </c>
      <c r="I143" s="124">
        <v>6</v>
      </c>
      <c r="J143" s="124" t="s">
        <v>278</v>
      </c>
      <c r="K143" s="122" t="s">
        <v>279</v>
      </c>
      <c r="L143" s="100"/>
      <c r="M143" s="395">
        <f>H143-I143</f>
        <v>84</v>
      </c>
      <c r="N143" s="128"/>
      <c r="O143" s="298"/>
      <c r="P143" s="147"/>
      <c r="Q143" s="298"/>
      <c r="R143" s="995">
        <v>4</v>
      </c>
      <c r="S143" s="1005">
        <v>2</v>
      </c>
      <c r="T143" s="1006"/>
      <c r="U143" s="1005"/>
      <c r="V143" s="147"/>
      <c r="W143" s="298"/>
      <c r="X143" s="1006"/>
      <c r="Y143" s="1007"/>
      <c r="Z143" s="1008"/>
      <c r="AA143" s="805">
        <v>2</v>
      </c>
      <c r="AC143" s="615"/>
      <c r="AD143" s="621"/>
      <c r="AE143" s="621"/>
      <c r="AF143" s="621"/>
      <c r="AG143" s="621"/>
      <c r="AH143" s="621"/>
      <c r="AI143" s="548"/>
      <c r="AJ143" s="621"/>
      <c r="AK143" s="624"/>
      <c r="AL143" s="624"/>
      <c r="AM143" s="622"/>
      <c r="AN143" s="622"/>
      <c r="AO143" s="621"/>
      <c r="AP143" s="621"/>
      <c r="AQ143" s="622"/>
      <c r="AR143" s="622"/>
      <c r="AS143" s="622"/>
    </row>
    <row r="144" spans="1:27" s="6" customFormat="1" ht="49.5" customHeight="1" thickBot="1">
      <c r="A144" s="185" t="s">
        <v>184</v>
      </c>
      <c r="B144" s="355" t="s">
        <v>317</v>
      </c>
      <c r="C144" s="246">
        <v>6</v>
      </c>
      <c r="D144" s="246"/>
      <c r="E144" s="246"/>
      <c r="F144" s="246"/>
      <c r="G144" s="359">
        <v>3</v>
      </c>
      <c r="H144" s="339">
        <f t="shared" si="11"/>
        <v>90</v>
      </c>
      <c r="I144" s="339">
        <v>12</v>
      </c>
      <c r="J144" s="339" t="s">
        <v>275</v>
      </c>
      <c r="K144" s="339" t="s">
        <v>278</v>
      </c>
      <c r="L144" s="339"/>
      <c r="M144" s="395">
        <f>H144-I144</f>
        <v>78</v>
      </c>
      <c r="N144" s="246"/>
      <c r="O144" s="296"/>
      <c r="P144" s="246"/>
      <c r="Q144" s="603"/>
      <c r="R144" s="80"/>
      <c r="S144" s="300"/>
      <c r="T144" s="247"/>
      <c r="U144" s="280"/>
      <c r="V144" s="248"/>
      <c r="W144" s="280"/>
      <c r="X144" s="247">
        <v>12</v>
      </c>
      <c r="Y144" s="659">
        <v>0</v>
      </c>
      <c r="Z144" s="247"/>
      <c r="AA144" s="805"/>
    </row>
    <row r="145" spans="1:27" s="6" customFormat="1" ht="54" customHeight="1" thickBot="1">
      <c r="A145" s="185" t="s">
        <v>318</v>
      </c>
      <c r="B145" s="358" t="s">
        <v>189</v>
      </c>
      <c r="C145" s="104"/>
      <c r="D145" s="249"/>
      <c r="E145" s="53"/>
      <c r="F145" s="53"/>
      <c r="G145" s="362">
        <v>3</v>
      </c>
      <c r="H145" s="360">
        <f t="shared" si="11"/>
        <v>90</v>
      </c>
      <c r="I145" s="250"/>
      <c r="J145" s="250"/>
      <c r="K145" s="250"/>
      <c r="L145" s="250"/>
      <c r="M145" s="401"/>
      <c r="N145" s="250"/>
      <c r="O145" s="296"/>
      <c r="P145" s="104"/>
      <c r="Q145" s="604"/>
      <c r="R145" s="80"/>
      <c r="S145" s="301"/>
      <c r="T145" s="247"/>
      <c r="U145" s="280"/>
      <c r="V145" s="248"/>
      <c r="W145" s="280"/>
      <c r="X145" s="247"/>
      <c r="Y145" s="659"/>
      <c r="Z145" s="247"/>
      <c r="AA145" s="805"/>
    </row>
    <row r="146" spans="1:27" s="6" customFormat="1" ht="43.5" customHeight="1" thickBot="1">
      <c r="A146" s="185" t="s">
        <v>319</v>
      </c>
      <c r="B146" s="573" t="s">
        <v>100</v>
      </c>
      <c r="C146" s="341"/>
      <c r="D146" s="574"/>
      <c r="E146" s="252"/>
      <c r="F146" s="252"/>
      <c r="G146" s="575">
        <v>3</v>
      </c>
      <c r="H146" s="576">
        <f t="shared" si="11"/>
        <v>90</v>
      </c>
      <c r="I146" s="250"/>
      <c r="J146" s="250"/>
      <c r="K146" s="250"/>
      <c r="L146" s="250"/>
      <c r="M146" s="401"/>
      <c r="N146" s="250"/>
      <c r="O146" s="296"/>
      <c r="P146" s="104"/>
      <c r="Q146" s="604"/>
      <c r="R146" s="80"/>
      <c r="S146" s="301"/>
      <c r="T146" s="247"/>
      <c r="U146" s="280"/>
      <c r="V146" s="248"/>
      <c r="W146" s="280"/>
      <c r="X146" s="247"/>
      <c r="Y146" s="659"/>
      <c r="Z146" s="247"/>
      <c r="AA146" s="805"/>
    </row>
    <row r="147" spans="1:27" s="6" customFormat="1" ht="26.25" customHeight="1" hidden="1">
      <c r="A147" s="356"/>
      <c r="B147" s="358"/>
      <c r="C147" s="104"/>
      <c r="D147" s="249"/>
      <c r="E147" s="53"/>
      <c r="F147" s="53"/>
      <c r="G147" s="361"/>
      <c r="H147" s="360"/>
      <c r="I147" s="250"/>
      <c r="J147" s="250"/>
      <c r="K147" s="250"/>
      <c r="L147" s="250"/>
      <c r="M147" s="401"/>
      <c r="N147" s="250"/>
      <c r="O147" s="296"/>
      <c r="P147" s="104"/>
      <c r="Q147" s="604"/>
      <c r="R147" s="80"/>
      <c r="S147" s="301"/>
      <c r="T147" s="247"/>
      <c r="U147" s="280"/>
      <c r="V147" s="248"/>
      <c r="W147" s="280"/>
      <c r="X147" s="247"/>
      <c r="Y147" s="659"/>
      <c r="Z147" s="247"/>
      <c r="AA147" s="805"/>
    </row>
    <row r="148" spans="1:27" s="6" customFormat="1" ht="48.75" customHeight="1" hidden="1">
      <c r="A148" s="356"/>
      <c r="B148" s="358"/>
      <c r="C148" s="104"/>
      <c r="D148" s="249"/>
      <c r="E148" s="53"/>
      <c r="F148" s="53"/>
      <c r="G148" s="362"/>
      <c r="H148" s="360"/>
      <c r="I148" s="250"/>
      <c r="J148" s="250"/>
      <c r="K148" s="250"/>
      <c r="L148" s="250"/>
      <c r="M148" s="401"/>
      <c r="N148" s="250"/>
      <c r="O148" s="296"/>
      <c r="P148" s="104"/>
      <c r="Q148" s="604"/>
      <c r="R148" s="80"/>
      <c r="S148" s="301"/>
      <c r="T148" s="247"/>
      <c r="U148" s="280"/>
      <c r="V148" s="248"/>
      <c r="W148" s="280"/>
      <c r="X148" s="247"/>
      <c r="Y148" s="659"/>
      <c r="Z148" s="247"/>
      <c r="AA148" s="805"/>
    </row>
    <row r="149" spans="1:27" s="6" customFormat="1" ht="47.25" customHeight="1" hidden="1" thickBot="1">
      <c r="A149" s="572"/>
      <c r="B149" s="573"/>
      <c r="C149" s="341"/>
      <c r="D149" s="574"/>
      <c r="E149" s="252"/>
      <c r="F149" s="252"/>
      <c r="G149" s="575"/>
      <c r="H149" s="576"/>
      <c r="I149" s="577"/>
      <c r="J149" s="577"/>
      <c r="K149" s="577"/>
      <c r="L149" s="577"/>
      <c r="M149" s="578"/>
      <c r="N149" s="577"/>
      <c r="O149" s="579"/>
      <c r="P149" s="341"/>
      <c r="Q149" s="605"/>
      <c r="R149" s="69"/>
      <c r="S149" s="580"/>
      <c r="T149" s="581"/>
      <c r="U149" s="583"/>
      <c r="V149" s="582"/>
      <c r="W149" s="583"/>
      <c r="X149" s="581"/>
      <c r="Y149" s="660"/>
      <c r="Z149" s="581"/>
      <c r="AA149" s="805"/>
    </row>
    <row r="150" spans="1:27" ht="19.5" customHeight="1" thickBot="1">
      <c r="A150" s="2039" t="s">
        <v>78</v>
      </c>
      <c r="B150" s="2040"/>
      <c r="C150" s="335"/>
      <c r="D150" s="336"/>
      <c r="E150" s="337"/>
      <c r="F150" s="338"/>
      <c r="G150" s="312">
        <f>SUM(G140:G149)</f>
        <v>21</v>
      </c>
      <c r="H150" s="339">
        <f>SUM(H151:H152)</f>
        <v>630</v>
      </c>
      <c r="I150" s="231"/>
      <c r="J150" s="231"/>
      <c r="K150" s="231"/>
      <c r="L150" s="231"/>
      <c r="M150" s="390"/>
      <c r="N150" s="179"/>
      <c r="O150" s="271"/>
      <c r="P150" s="180"/>
      <c r="Q150" s="595"/>
      <c r="R150" s="179"/>
      <c r="S150" s="271"/>
      <c r="T150" s="179"/>
      <c r="U150" s="271"/>
      <c r="V150" s="179"/>
      <c r="W150" s="271"/>
      <c r="X150" s="179"/>
      <c r="Y150" s="271"/>
      <c r="Z150" s="201"/>
      <c r="AA150" s="803"/>
    </row>
    <row r="151" spans="1:27" ht="19.5" customHeight="1" thickBot="1">
      <c r="A151" s="2071" t="s">
        <v>54</v>
      </c>
      <c r="B151" s="2072"/>
      <c r="C151" s="136"/>
      <c r="D151" s="136"/>
      <c r="E151" s="473"/>
      <c r="F151" s="136"/>
      <c r="G151" s="310">
        <f>G145+G146</f>
        <v>6</v>
      </c>
      <c r="H151" s="474">
        <f>SUMIF($B$140:$B$149,"=*на базі ВНЗ 1 рівня*",H140:H149)</f>
        <v>180</v>
      </c>
      <c r="I151" s="468"/>
      <c r="J151" s="468"/>
      <c r="K151" s="468"/>
      <c r="L151" s="468"/>
      <c r="M151" s="584"/>
      <c r="N151" s="468"/>
      <c r="O151" s="469"/>
      <c r="P151" s="530"/>
      <c r="Q151" s="606"/>
      <c r="R151" s="468"/>
      <c r="S151" s="469"/>
      <c r="T151" s="368"/>
      <c r="U151" s="469"/>
      <c r="V151" s="468"/>
      <c r="W151" s="469"/>
      <c r="X151" s="468"/>
      <c r="Y151" s="469"/>
      <c r="Z151" s="368"/>
      <c r="AA151" s="803"/>
    </row>
    <row r="152" spans="1:50" s="32" customFormat="1" ht="18.75" customHeight="1" thickBot="1">
      <c r="A152" s="2068" t="s">
        <v>55</v>
      </c>
      <c r="B152" s="2068"/>
      <c r="C152" s="69"/>
      <c r="D152" s="69"/>
      <c r="E152" s="69"/>
      <c r="F152" s="69"/>
      <c r="G152" s="103">
        <f>G140+G141+G142+G143+G144</f>
        <v>15</v>
      </c>
      <c r="H152" s="103">
        <f>H140+H141+H142+H143+H144</f>
        <v>450</v>
      </c>
      <c r="I152" s="215">
        <f>SUM(I140:I151)</f>
        <v>40</v>
      </c>
      <c r="J152" s="69" t="s">
        <v>320</v>
      </c>
      <c r="K152" s="122" t="s">
        <v>321</v>
      </c>
      <c r="L152" s="69">
        <f>SUMIF($B$145:$B$157,"=* ДДМА*",L140:L149)</f>
        <v>0</v>
      </c>
      <c r="M152" s="1009">
        <f>SUM(M140:M151)</f>
        <v>410</v>
      </c>
      <c r="N152" s="237">
        <f>SUM(N140:N146)</f>
        <v>0</v>
      </c>
      <c r="O152" s="237">
        <f aca="true" t="shared" si="12" ref="O152:Z152">SUM(O140:O146)</f>
        <v>0</v>
      </c>
      <c r="P152" s="237">
        <f t="shared" si="12"/>
        <v>0</v>
      </c>
      <c r="Q152" s="237">
        <f t="shared" si="12"/>
        <v>0</v>
      </c>
      <c r="R152" s="237">
        <f t="shared" si="12"/>
        <v>12</v>
      </c>
      <c r="S152" s="237">
        <f t="shared" si="12"/>
        <v>2</v>
      </c>
      <c r="T152" s="237">
        <f t="shared" si="12"/>
        <v>4</v>
      </c>
      <c r="U152" s="237">
        <f t="shared" si="12"/>
        <v>2</v>
      </c>
      <c r="V152" s="237">
        <f t="shared" si="12"/>
        <v>8</v>
      </c>
      <c r="W152" s="237">
        <f t="shared" si="12"/>
        <v>0</v>
      </c>
      <c r="X152" s="237">
        <f t="shared" si="12"/>
        <v>12</v>
      </c>
      <c r="Y152" s="237">
        <f t="shared" si="12"/>
        <v>0</v>
      </c>
      <c r="Z152" s="237">
        <f t="shared" si="12"/>
        <v>0</v>
      </c>
      <c r="AA152" s="813"/>
      <c r="AB152" s="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8"/>
      <c r="AU152" s="8"/>
      <c r="AV152" s="8"/>
      <c r="AW152" s="8"/>
      <c r="AX152" s="8"/>
    </row>
    <row r="153" spans="1:34" ht="19.5" thickBot="1">
      <c r="A153" s="2039" t="s">
        <v>79</v>
      </c>
      <c r="B153" s="2040"/>
      <c r="C153" s="363"/>
      <c r="D153" s="364"/>
      <c r="E153" s="365"/>
      <c r="F153" s="365"/>
      <c r="G153" s="366">
        <f aca="true" t="shared" si="13" ref="G153:H155">SUM(G136,G150)</f>
        <v>213</v>
      </c>
      <c r="H153" s="367">
        <f t="shared" si="13"/>
        <v>7335</v>
      </c>
      <c r="I153" s="367"/>
      <c r="J153" s="367"/>
      <c r="K153" s="367"/>
      <c r="L153" s="367"/>
      <c r="M153" s="402"/>
      <c r="N153" s="11"/>
      <c r="R153" s="11"/>
      <c r="T153" s="11"/>
      <c r="V153" s="11"/>
      <c r="X153" s="11"/>
      <c r="Z153" s="11"/>
      <c r="AA153" s="803"/>
      <c r="AF153" s="4"/>
      <c r="AG153" s="4"/>
      <c r="AH153" s="4"/>
    </row>
    <row r="154" spans="1:34" ht="19.5" thickBot="1">
      <c r="A154" s="2039" t="s">
        <v>54</v>
      </c>
      <c r="B154" s="2040"/>
      <c r="C154" s="100"/>
      <c r="D154" s="100"/>
      <c r="E154" s="302"/>
      <c r="F154" s="100"/>
      <c r="G154" s="323">
        <f t="shared" si="13"/>
        <v>74.5</v>
      </c>
      <c r="H154" s="234">
        <f t="shared" si="13"/>
        <v>2595</v>
      </c>
      <c r="I154" s="368"/>
      <c r="J154" s="368"/>
      <c r="K154" s="368"/>
      <c r="L154" s="368"/>
      <c r="M154" s="403"/>
      <c r="N154" s="11"/>
      <c r="R154" s="11"/>
      <c r="T154" s="11"/>
      <c r="V154" s="11"/>
      <c r="X154" s="11"/>
      <c r="Z154" s="11"/>
      <c r="AA154" s="803"/>
      <c r="AF154" s="4"/>
      <c r="AG154" s="4"/>
      <c r="AH154" s="4"/>
    </row>
    <row r="155" spans="1:50" s="34" customFormat="1" ht="19.5" thickBot="1">
      <c r="A155" s="2061" t="s">
        <v>55</v>
      </c>
      <c r="B155" s="2062"/>
      <c r="C155" s="370"/>
      <c r="D155" s="370"/>
      <c r="E155" s="536"/>
      <c r="F155" s="370"/>
      <c r="G155" s="643">
        <f t="shared" si="13"/>
        <v>138.5</v>
      </c>
      <c r="H155" s="644">
        <f t="shared" si="13"/>
        <v>4740</v>
      </c>
      <c r="I155" s="644">
        <f aca="true" t="shared" si="14" ref="I155:Z155">SUM(I138,I152)</f>
        <v>328</v>
      </c>
      <c r="J155" s="644">
        <f t="shared" si="14"/>
        <v>96</v>
      </c>
      <c r="K155" s="644" t="e">
        <f t="shared" si="14"/>
        <v>#VALUE!</v>
      </c>
      <c r="L155" s="644">
        <f t="shared" si="14"/>
        <v>18</v>
      </c>
      <c r="M155" s="644">
        <f t="shared" si="14"/>
        <v>1890</v>
      </c>
      <c r="N155" s="644">
        <f t="shared" si="14"/>
        <v>46</v>
      </c>
      <c r="O155" s="644">
        <f t="shared" si="14"/>
        <v>6</v>
      </c>
      <c r="P155" s="644">
        <f t="shared" si="14"/>
        <v>60</v>
      </c>
      <c r="Q155" s="644">
        <f t="shared" si="14"/>
        <v>10</v>
      </c>
      <c r="R155" s="644">
        <f t="shared" si="14"/>
        <v>48</v>
      </c>
      <c r="S155" s="644">
        <f t="shared" si="14"/>
        <v>4</v>
      </c>
      <c r="T155" s="644">
        <f t="shared" si="14"/>
        <v>44</v>
      </c>
      <c r="U155" s="644">
        <f t="shared" si="14"/>
        <v>10</v>
      </c>
      <c r="V155" s="644">
        <f t="shared" si="14"/>
        <v>48</v>
      </c>
      <c r="W155" s="644">
        <f t="shared" si="14"/>
        <v>2</v>
      </c>
      <c r="X155" s="644">
        <f t="shared" si="14"/>
        <v>40</v>
      </c>
      <c r="Y155" s="644">
        <f t="shared" si="14"/>
        <v>10</v>
      </c>
      <c r="Z155" s="644">
        <f t="shared" si="14"/>
        <v>0</v>
      </c>
      <c r="AA155" s="801">
        <f>SUM(N155:Z155)</f>
        <v>328</v>
      </c>
      <c r="AB155" s="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8"/>
      <c r="AU155" s="8"/>
      <c r="AV155" s="8"/>
      <c r="AW155" s="8"/>
      <c r="AX155" s="8"/>
    </row>
    <row r="156" spans="1:26" s="5" customFormat="1" ht="16.5" thickBot="1">
      <c r="A156" s="2112" t="s">
        <v>29</v>
      </c>
      <c r="B156" s="2113"/>
      <c r="C156" s="2113"/>
      <c r="D156" s="2113"/>
      <c r="E156" s="2113"/>
      <c r="F156" s="2113"/>
      <c r="G156" s="2113"/>
      <c r="H156" s="2113"/>
      <c r="I156" s="2113"/>
      <c r="J156" s="2113"/>
      <c r="K156" s="2113"/>
      <c r="L156" s="2113"/>
      <c r="M156" s="2114"/>
      <c r="N156" s="233">
        <f>COUNTIF($C$11:$C$149,"=7")</f>
        <v>2</v>
      </c>
      <c r="O156" s="642"/>
      <c r="P156" s="233">
        <f>COUNTIF($C$11:$C$149,"=9")</f>
        <v>1</v>
      </c>
      <c r="Q156" s="642"/>
      <c r="R156" s="233">
        <f>COUNTIF($C$11:$C$149,"=10")</f>
        <v>0</v>
      </c>
      <c r="S156" s="642"/>
      <c r="T156" s="233">
        <f>COUNTIF($C$11:$C$149,"=12")</f>
        <v>0</v>
      </c>
      <c r="U156" s="642"/>
      <c r="V156" s="233">
        <f>COUNTIF($C$11:$C$149,"=13")</f>
        <v>0</v>
      </c>
      <c r="W156" s="642"/>
      <c r="X156" s="233">
        <f>COUNTIF($C$11:$C$149,"=14")</f>
        <v>0</v>
      </c>
      <c r="Y156" s="642"/>
      <c r="Z156" s="233">
        <f>COUNTIF($C$11:$C$149,"=15")</f>
        <v>0</v>
      </c>
    </row>
    <row r="157" spans="1:30" s="5" customFormat="1" ht="16.5" thickBot="1">
      <c r="A157" s="2115" t="s">
        <v>30</v>
      </c>
      <c r="B157" s="2116"/>
      <c r="C157" s="2116"/>
      <c r="D157" s="2116"/>
      <c r="E157" s="2116"/>
      <c r="F157" s="2116"/>
      <c r="G157" s="2116"/>
      <c r="H157" s="2116"/>
      <c r="I157" s="2116"/>
      <c r="J157" s="2116"/>
      <c r="K157" s="2116"/>
      <c r="L157" s="2116"/>
      <c r="M157" s="2117"/>
      <c r="N157" s="230">
        <f>COUNTIF($D$11:$D$149,"=7")</f>
        <v>0</v>
      </c>
      <c r="O157" s="283"/>
      <c r="P157" s="230">
        <f>COUNTIF($D$11:$D$149,"=9")</f>
        <v>0</v>
      </c>
      <c r="Q157" s="283"/>
      <c r="R157" s="230">
        <f>COUNTIF($D$11:$D$149,"=10")</f>
        <v>0</v>
      </c>
      <c r="S157" s="283"/>
      <c r="T157" s="230">
        <f>COUNTIF($D$11:$D$149,"=12")</f>
        <v>0</v>
      </c>
      <c r="U157" s="283"/>
      <c r="V157" s="230">
        <f>COUNTIF($D$11:$D$149,"=13")</f>
        <v>0</v>
      </c>
      <c r="W157" s="283"/>
      <c r="X157" s="230">
        <f>COUNTIF($D$11:$D$149,"=14")</f>
        <v>0</v>
      </c>
      <c r="Y157" s="283"/>
      <c r="Z157" s="230">
        <f>COUNTIF($D$11:$D$149,"=15")</f>
        <v>0</v>
      </c>
      <c r="AB157" s="797">
        <f>SUMIF($AA$11:$AA$1152,"=1",G11:G152)</f>
        <v>50.5</v>
      </c>
      <c r="AC157" s="797">
        <f>SUMIF($AA$11:$AA$1152,"=2",G11:G152)</f>
        <v>45.5</v>
      </c>
      <c r="AD157" s="797">
        <f>SUMIF($AA$11:$AA$1152,"=3",G11:G152)</f>
        <v>56.5</v>
      </c>
    </row>
    <row r="158" spans="1:30" s="5" customFormat="1" ht="16.5" thickBot="1">
      <c r="A158" s="2115" t="s">
        <v>190</v>
      </c>
      <c r="B158" s="2116"/>
      <c r="C158" s="2116"/>
      <c r="D158" s="2116"/>
      <c r="E158" s="2116"/>
      <c r="F158" s="2116"/>
      <c r="G158" s="2116"/>
      <c r="H158" s="2116"/>
      <c r="I158" s="2116"/>
      <c r="J158" s="2116"/>
      <c r="K158" s="2116"/>
      <c r="L158" s="2116"/>
      <c r="M158" s="2117"/>
      <c r="N158" s="230">
        <f>COUNTIF($E$11:$E$149,"=7")</f>
        <v>0</v>
      </c>
      <c r="O158" s="283"/>
      <c r="P158" s="230">
        <f>COUNTIF($E$11:$E$149,"=9")</f>
        <v>0</v>
      </c>
      <c r="Q158" s="283"/>
      <c r="R158" s="230">
        <f>COUNTIF($E$11:$E$149,"=10")</f>
        <v>0</v>
      </c>
      <c r="S158" s="284"/>
      <c r="T158" s="228">
        <f>COUNTIF($E$11:$E$149,"=12")</f>
        <v>0</v>
      </c>
      <c r="U158" s="284"/>
      <c r="V158" s="228">
        <f>COUNTIF($E$11:$E$149,"=13")</f>
        <v>0</v>
      </c>
      <c r="W158" s="284"/>
      <c r="X158" s="228">
        <f>COUNTIF($E$11:$E$149,"=14")</f>
        <v>0</v>
      </c>
      <c r="Y158" s="284"/>
      <c r="Z158" s="228">
        <f>COUNTIF($E$11:$E$149,"=15")</f>
        <v>0</v>
      </c>
      <c r="AB158" s="798" t="s">
        <v>269</v>
      </c>
      <c r="AC158" s="798" t="s">
        <v>270</v>
      </c>
      <c r="AD158" s="798" t="s">
        <v>271</v>
      </c>
    </row>
    <row r="159" spans="1:26" s="5" customFormat="1" ht="16.5" thickBot="1">
      <c r="A159" s="2115" t="s">
        <v>191</v>
      </c>
      <c r="B159" s="2116"/>
      <c r="C159" s="2116"/>
      <c r="D159" s="2116"/>
      <c r="E159" s="2116"/>
      <c r="F159" s="2116"/>
      <c r="G159" s="2116"/>
      <c r="H159" s="2116"/>
      <c r="I159" s="2116"/>
      <c r="J159" s="2116"/>
      <c r="K159" s="2116"/>
      <c r="L159" s="2116"/>
      <c r="M159" s="2117"/>
      <c r="N159" s="230">
        <f>COUNTIF($F$11:$F$149,"=7")</f>
        <v>0</v>
      </c>
      <c r="O159" s="283"/>
      <c r="P159" s="230">
        <f>COUNTIF($F$11:$F$149,"=9")</f>
        <v>0</v>
      </c>
      <c r="Q159" s="283"/>
      <c r="R159" s="230">
        <f>COUNTIF($F$11:$F$149,"=10")</f>
        <v>0</v>
      </c>
      <c r="S159" s="284"/>
      <c r="T159" s="228">
        <f>COUNTIF($F$11:$F$149,"=12")</f>
        <v>0</v>
      </c>
      <c r="U159" s="284"/>
      <c r="V159" s="228">
        <f>COUNTIF($F$11:$F$149,"=13")</f>
        <v>0</v>
      </c>
      <c r="W159" s="284"/>
      <c r="X159" s="228">
        <f>COUNTIF($F$11:$F$149,"=14")</f>
        <v>0</v>
      </c>
      <c r="Y159" s="284"/>
      <c r="Z159" s="228">
        <f>COUNTIF($F$11:$F$149,"=15")</f>
        <v>0</v>
      </c>
    </row>
    <row r="160" spans="1:28" s="5" customFormat="1" ht="16.5" thickBot="1">
      <c r="A160" s="2099" t="s">
        <v>97</v>
      </c>
      <c r="B160" s="2099"/>
      <c r="C160" s="2099"/>
      <c r="D160" s="2099"/>
      <c r="E160" s="2099"/>
      <c r="F160" s="2099"/>
      <c r="G160" s="2099"/>
      <c r="H160" s="2099"/>
      <c r="I160" s="2099"/>
      <c r="J160" s="2099"/>
      <c r="K160" s="2099"/>
      <c r="L160" s="2099"/>
      <c r="M160" s="2099"/>
      <c r="N160" s="238">
        <f aca="true" t="shared" si="15" ref="N160:Z160">N155</f>
        <v>46</v>
      </c>
      <c r="O160" s="282">
        <f t="shared" si="15"/>
        <v>6</v>
      </c>
      <c r="P160" s="238">
        <f t="shared" si="15"/>
        <v>60</v>
      </c>
      <c r="Q160" s="282">
        <f t="shared" si="15"/>
        <v>10</v>
      </c>
      <c r="R160" s="238">
        <f t="shared" si="15"/>
        <v>48</v>
      </c>
      <c r="S160" s="282">
        <f t="shared" si="15"/>
        <v>4</v>
      </c>
      <c r="T160" s="238">
        <f t="shared" si="15"/>
        <v>44</v>
      </c>
      <c r="U160" s="282">
        <f t="shared" si="15"/>
        <v>10</v>
      </c>
      <c r="V160" s="238">
        <f t="shared" si="15"/>
        <v>48</v>
      </c>
      <c r="W160" s="282">
        <f t="shared" si="15"/>
        <v>2</v>
      </c>
      <c r="X160" s="238">
        <f t="shared" si="15"/>
        <v>40</v>
      </c>
      <c r="Y160" s="282">
        <f t="shared" si="15"/>
        <v>10</v>
      </c>
      <c r="Z160" s="238">
        <f t="shared" si="15"/>
        <v>0</v>
      </c>
      <c r="AB160" s="5">
        <f>SUM(AB157:AD157)</f>
        <v>152.5</v>
      </c>
    </row>
    <row r="161" spans="1:26" ht="16.5" thickTop="1">
      <c r="A161" s="240"/>
      <c r="B161" s="11"/>
      <c r="C161" s="241"/>
      <c r="D161" s="242"/>
      <c r="E161" s="241"/>
      <c r="F161" s="241"/>
      <c r="G161" s="241"/>
      <c r="H161" s="241"/>
      <c r="I161" s="11"/>
      <c r="J161" s="2100" t="s">
        <v>98</v>
      </c>
      <c r="K161" s="2100"/>
      <c r="L161" s="2100"/>
      <c r="M161" s="2101"/>
      <c r="N161" s="2018">
        <v>7</v>
      </c>
      <c r="O161" s="2019"/>
      <c r="P161" s="2020">
        <v>8.9</v>
      </c>
      <c r="Q161" s="2021"/>
      <c r="R161" s="2018">
        <v>10</v>
      </c>
      <c r="S161" s="2019"/>
      <c r="T161" s="2026">
        <v>11.12</v>
      </c>
      <c r="U161" s="2027"/>
      <c r="V161" s="2018">
        <v>13</v>
      </c>
      <c r="W161" s="2019"/>
      <c r="X161" s="2018">
        <v>14</v>
      </c>
      <c r="Y161" s="2019"/>
      <c r="Z161" s="54">
        <v>15</v>
      </c>
    </row>
    <row r="162" spans="1:26" ht="15.75">
      <c r="A162" s="240"/>
      <c r="B162" s="11"/>
      <c r="C162" s="241"/>
      <c r="D162" s="242"/>
      <c r="E162" s="241"/>
      <c r="F162" s="241"/>
      <c r="G162" s="241"/>
      <c r="H162" s="11"/>
      <c r="I162" s="11"/>
      <c r="J162" s="11"/>
      <c r="K162" s="11"/>
      <c r="L162" s="11"/>
      <c r="M162" s="8"/>
      <c r="N162" s="2028" t="s">
        <v>235</v>
      </c>
      <c r="O162" s="2029"/>
      <c r="P162" s="2028" t="s">
        <v>236</v>
      </c>
      <c r="Q162" s="2029"/>
      <c r="R162" s="2028" t="s">
        <v>237</v>
      </c>
      <c r="S162" s="2029"/>
      <c r="T162" s="2016" t="s">
        <v>238</v>
      </c>
      <c r="U162" s="2017"/>
      <c r="V162" s="2028" t="s">
        <v>268</v>
      </c>
      <c r="W162" s="2029"/>
      <c r="X162" s="2028" t="s">
        <v>243</v>
      </c>
      <c r="Y162" s="2029"/>
      <c r="Z162" s="102" t="s">
        <v>221</v>
      </c>
    </row>
    <row r="163" spans="1:26" ht="15.75">
      <c r="A163" s="240"/>
      <c r="B163" s="11"/>
      <c r="C163" s="241"/>
      <c r="D163" s="242"/>
      <c r="E163" s="241"/>
      <c r="F163" s="241"/>
      <c r="G163" s="241"/>
      <c r="H163" s="11"/>
      <c r="I163" s="11"/>
      <c r="J163" s="11"/>
      <c r="K163" s="11"/>
      <c r="L163" s="11"/>
      <c r="M163" s="8"/>
      <c r="N163" s="2035" t="s">
        <v>254</v>
      </c>
      <c r="O163" s="2035"/>
      <c r="P163" s="2035"/>
      <c r="Q163" s="2035"/>
      <c r="R163" s="2036" t="s">
        <v>255</v>
      </c>
      <c r="S163" s="2037"/>
      <c r="T163" s="2037"/>
      <c r="U163" s="2038"/>
      <c r="V163" s="2035" t="s">
        <v>256</v>
      </c>
      <c r="W163" s="2035"/>
      <c r="X163" s="2035"/>
      <c r="Y163" s="2035"/>
      <c r="Z163" s="2035"/>
    </row>
    <row r="164" spans="11:26" ht="15.75">
      <c r="K164" s="2031" t="s">
        <v>105</v>
      </c>
      <c r="L164" s="2031"/>
      <c r="M164" s="2031"/>
      <c r="N164" s="2032"/>
      <c r="O164" s="2033"/>
      <c r="P164" s="2033"/>
      <c r="Q164" s="2034"/>
      <c r="R164" s="2032"/>
      <c r="S164" s="2033"/>
      <c r="T164" s="2033"/>
      <c r="U164" s="2034"/>
      <c r="V164" s="2032"/>
      <c r="W164" s="2033"/>
      <c r="X164" s="2033"/>
      <c r="Y164" s="2033"/>
      <c r="Z164" s="2034"/>
    </row>
    <row r="165" spans="1:25" ht="21" customHeight="1">
      <c r="A165" s="46"/>
      <c r="B165" s="2030"/>
      <c r="C165" s="2030"/>
      <c r="D165" s="2030"/>
      <c r="E165" s="2030"/>
      <c r="F165" s="2030"/>
      <c r="G165" s="2030"/>
      <c r="H165" s="2030"/>
      <c r="I165" s="2030"/>
      <c r="J165" s="2030"/>
      <c r="K165" s="2030"/>
      <c r="L165" s="2030"/>
      <c r="M165" s="2030"/>
      <c r="N165" s="2030"/>
      <c r="O165" s="2030"/>
      <c r="P165" s="2030"/>
      <c r="Q165" s="2030"/>
      <c r="R165" s="2030"/>
      <c r="S165" s="2030"/>
      <c r="T165" s="2030"/>
      <c r="U165" s="8"/>
      <c r="V165" s="8"/>
      <c r="W165" s="8"/>
      <c r="Y165" s="8"/>
    </row>
    <row r="166" spans="2:26" s="661" customFormat="1" ht="15.75">
      <c r="B166" s="47"/>
      <c r="C166" s="48"/>
      <c r="D166" s="2012"/>
      <c r="E166" s="1900"/>
      <c r="F166" s="1900"/>
      <c r="G166" s="49"/>
      <c r="H166" s="2013"/>
      <c r="I166" s="2014"/>
      <c r="J166" s="2014"/>
      <c r="K166" s="2014"/>
      <c r="N166" s="2022">
        <f>$AB$157</f>
        <v>50.5</v>
      </c>
      <c r="O166" s="2023"/>
      <c r="P166" s="2023"/>
      <c r="Q166" s="2024"/>
      <c r="R166" s="2015">
        <f>$AC$157</f>
        <v>45.5</v>
      </c>
      <c r="S166" s="2025"/>
      <c r="T166" s="2025"/>
      <c r="U166" s="2025"/>
      <c r="V166" s="2015">
        <f>$AD$157</f>
        <v>56.5</v>
      </c>
      <c r="W166" s="2015"/>
      <c r="X166" s="2015"/>
      <c r="Y166" s="2015"/>
      <c r="Z166" s="2015"/>
    </row>
    <row r="167" spans="2:11" s="661" customFormat="1" ht="15.75">
      <c r="B167" s="47"/>
      <c r="C167" s="48"/>
      <c r="D167" s="48"/>
      <c r="E167" s="48"/>
      <c r="F167" s="50"/>
      <c r="G167" s="49"/>
      <c r="H167" s="49"/>
      <c r="I167" s="51"/>
      <c r="J167" s="52"/>
      <c r="K167" s="52"/>
    </row>
    <row r="168" spans="2:38" s="661" customFormat="1" ht="15.75">
      <c r="B168" s="47"/>
      <c r="C168" s="48"/>
      <c r="D168" s="2012"/>
      <c r="E168" s="1900"/>
      <c r="F168" s="1900"/>
      <c r="G168" s="49"/>
      <c r="H168" s="2013"/>
      <c r="I168" s="2014"/>
      <c r="J168" s="2014"/>
      <c r="K168" s="2014"/>
      <c r="N168" s="662"/>
      <c r="O168" s="662"/>
      <c r="P168" s="662"/>
      <c r="Q168" s="662"/>
      <c r="R168" s="2010">
        <f>N166+R166+V166</f>
        <v>152.5</v>
      </c>
      <c r="S168" s="2011"/>
      <c r="T168" s="2011"/>
      <c r="U168" s="2011"/>
      <c r="V168" s="662"/>
      <c r="W168" s="662"/>
      <c r="X168" s="662"/>
      <c r="Y168" s="662"/>
      <c r="Z168" s="662"/>
      <c r="AA168" s="662"/>
      <c r="AB168" s="662"/>
      <c r="AC168" s="662"/>
      <c r="AD168" s="662"/>
      <c r="AE168" s="662"/>
      <c r="AF168" s="662"/>
      <c r="AG168" s="662"/>
      <c r="AH168" s="662"/>
      <c r="AI168" s="662"/>
      <c r="AJ168" s="662"/>
      <c r="AK168" s="662"/>
      <c r="AL168" s="663"/>
    </row>
    <row r="169" spans="2:25" ht="15.75">
      <c r="B169" s="47"/>
      <c r="C169" s="48"/>
      <c r="D169" s="48"/>
      <c r="E169" s="48"/>
      <c r="F169" s="48"/>
      <c r="G169" s="50"/>
      <c r="H169" s="49"/>
      <c r="I169" s="49"/>
      <c r="J169" s="51"/>
      <c r="K169" s="52"/>
      <c r="L169" s="52"/>
      <c r="M169" s="8"/>
      <c r="N169" s="8"/>
      <c r="O169" s="8"/>
      <c r="P169" s="4"/>
      <c r="Q169" s="4"/>
      <c r="R169" s="8"/>
      <c r="S169" s="8"/>
      <c r="U169" s="8"/>
      <c r="V169" s="8"/>
      <c r="W169" s="8"/>
      <c r="Y169" s="8"/>
    </row>
    <row r="170" spans="2:25" ht="15.75">
      <c r="B170" s="47"/>
      <c r="C170" s="48"/>
      <c r="D170" s="2096"/>
      <c r="E170" s="2097"/>
      <c r="F170" s="2097"/>
      <c r="G170" s="2097"/>
      <c r="H170" s="49"/>
      <c r="I170" s="2013"/>
      <c r="J170" s="2098"/>
      <c r="K170" s="2098"/>
      <c r="L170" s="2098"/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13:25" ht="15.75"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13:25" ht="15.75">
      <c r="M179" s="8"/>
      <c r="N179" s="8"/>
      <c r="O179" s="8"/>
      <c r="P179" s="4"/>
      <c r="Q179" s="4"/>
      <c r="R179" s="8"/>
      <c r="S179" s="8"/>
      <c r="U179" s="8"/>
      <c r="V179" s="8"/>
      <c r="W179" s="8"/>
      <c r="Y179" s="8"/>
    </row>
    <row r="180" spans="13:25" ht="15.75">
      <c r="M180" s="8"/>
      <c r="N180" s="8"/>
      <c r="O180" s="8"/>
      <c r="P180" s="4"/>
      <c r="Q180" s="4"/>
      <c r="R180" s="8"/>
      <c r="S180" s="8"/>
      <c r="U180" s="8"/>
      <c r="V180" s="8"/>
      <c r="W180" s="8"/>
      <c r="Y180" s="8"/>
    </row>
    <row r="181" spans="13:25" ht="15.75"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13:25" ht="15.75"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13:25" ht="15.75"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13:25" ht="15.75"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13:25" ht="15.75"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13:25" ht="15.75"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13:25" ht="15.75"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13:25" ht="15.75"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13:25" ht="15.75"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13:25" ht="15.75"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13:25" ht="15.75"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13:25" ht="15.75"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13:25" ht="15.75"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13:25" ht="15.75">
      <c r="M194" s="8"/>
      <c r="N194" s="8"/>
      <c r="O194" s="8"/>
      <c r="P194" s="4"/>
      <c r="Q194" s="4"/>
      <c r="R194" s="8"/>
      <c r="S194" s="8"/>
      <c r="U194" s="8"/>
      <c r="V194" s="8"/>
      <c r="W194" s="8"/>
      <c r="Y194" s="8"/>
    </row>
    <row r="195" spans="13:25" ht="15.75">
      <c r="M195" s="8"/>
      <c r="N195" s="8"/>
      <c r="O195" s="8"/>
      <c r="P195" s="4"/>
      <c r="Q195" s="4"/>
      <c r="R195" s="8"/>
      <c r="S195" s="8"/>
      <c r="U195" s="8"/>
      <c r="V195" s="8"/>
      <c r="W195" s="8"/>
      <c r="Y195" s="8"/>
    </row>
    <row r="196" spans="13:25" ht="15.75">
      <c r="M196" s="8"/>
      <c r="N196" s="8"/>
      <c r="O196" s="8"/>
      <c r="P196" s="4"/>
      <c r="Q196" s="4"/>
      <c r="R196" s="8"/>
      <c r="S196" s="8"/>
      <c r="U196" s="8"/>
      <c r="V196" s="8"/>
      <c r="W196" s="8"/>
      <c r="Y196" s="8"/>
    </row>
    <row r="197" spans="13:25" ht="15.75">
      <c r="M197" s="8"/>
      <c r="N197" s="8"/>
      <c r="O197" s="8"/>
      <c r="P197" s="4"/>
      <c r="Q197" s="4"/>
      <c r="R197" s="8"/>
      <c r="S197" s="8"/>
      <c r="U197" s="8"/>
      <c r="V197" s="8"/>
      <c r="W197" s="8"/>
      <c r="Y197" s="8"/>
    </row>
    <row r="198" spans="13:25" ht="15.75">
      <c r="M198" s="8"/>
      <c r="N198" s="8"/>
      <c r="O198" s="8"/>
      <c r="P198" s="4"/>
      <c r="Q198" s="4"/>
      <c r="R198" s="8"/>
      <c r="S198" s="8"/>
      <c r="U198" s="8"/>
      <c r="V198" s="8"/>
      <c r="W198" s="8"/>
      <c r="Y198" s="8"/>
    </row>
    <row r="199" spans="13:25" ht="15.75">
      <c r="M199" s="8"/>
      <c r="N199" s="8"/>
      <c r="O199" s="8"/>
      <c r="P199" s="4"/>
      <c r="Q199" s="4"/>
      <c r="R199" s="8"/>
      <c r="S199" s="8"/>
      <c r="U199" s="8"/>
      <c r="V199" s="8"/>
      <c r="W199" s="8"/>
      <c r="Y199" s="8"/>
    </row>
    <row r="200" spans="13:25" ht="15.75">
      <c r="M200" s="8"/>
      <c r="N200" s="8"/>
      <c r="O200" s="8"/>
      <c r="P200" s="4"/>
      <c r="Q200" s="4"/>
      <c r="R200" s="8"/>
      <c r="S200" s="8"/>
      <c r="U200" s="8"/>
      <c r="V200" s="8"/>
      <c r="W200" s="8"/>
      <c r="Y200" s="8"/>
    </row>
    <row r="201" spans="13:25" ht="15.75">
      <c r="M201" s="8"/>
      <c r="N201" s="8"/>
      <c r="O201" s="8"/>
      <c r="P201" s="4"/>
      <c r="Q201" s="4"/>
      <c r="R201" s="8"/>
      <c r="S201" s="8"/>
      <c r="U201" s="8"/>
      <c r="V201" s="8"/>
      <c r="W201" s="8"/>
      <c r="Y201" s="8"/>
    </row>
    <row r="202" spans="13:25" ht="15.75">
      <c r="M202" s="8"/>
      <c r="N202" s="8"/>
      <c r="O202" s="8"/>
      <c r="P202" s="4"/>
      <c r="Q202" s="4"/>
      <c r="R202" s="8"/>
      <c r="S202" s="8"/>
      <c r="U202" s="8"/>
      <c r="V202" s="8"/>
      <c r="W202" s="8"/>
      <c r="Y202" s="8"/>
    </row>
    <row r="203" spans="13:25" ht="15.75">
      <c r="M203" s="8"/>
      <c r="N203" s="8"/>
      <c r="O203" s="8"/>
      <c r="P203" s="4"/>
      <c r="Q203" s="4"/>
      <c r="R203" s="8"/>
      <c r="S203" s="8"/>
      <c r="U203" s="8"/>
      <c r="V203" s="8"/>
      <c r="W203" s="8"/>
      <c r="Y203" s="8"/>
    </row>
    <row r="204" spans="13:25" ht="15.75">
      <c r="M204" s="8"/>
      <c r="N204" s="8"/>
      <c r="O204" s="8"/>
      <c r="P204" s="4"/>
      <c r="Q204" s="4"/>
      <c r="R204" s="8"/>
      <c r="S204" s="8"/>
      <c r="U204" s="8"/>
      <c r="V204" s="8"/>
      <c r="W204" s="8"/>
      <c r="Y204" s="8"/>
    </row>
    <row r="205" spans="13:25" ht="15.75">
      <c r="M205" s="8"/>
      <c r="N205" s="8"/>
      <c r="O205" s="8"/>
      <c r="P205" s="4"/>
      <c r="Q205" s="4"/>
      <c r="R205" s="8"/>
      <c r="S205" s="8"/>
      <c r="U205" s="8"/>
      <c r="V205" s="8"/>
      <c r="W205" s="8"/>
      <c r="Y205" s="8"/>
    </row>
    <row r="206" spans="13:25" ht="15.75">
      <c r="M206" s="8"/>
      <c r="N206" s="8"/>
      <c r="O206" s="8"/>
      <c r="P206" s="4"/>
      <c r="Q206" s="4"/>
      <c r="R206" s="8"/>
      <c r="S206" s="8"/>
      <c r="U206" s="8"/>
      <c r="V206" s="8"/>
      <c r="W206" s="8"/>
      <c r="Y206" s="8"/>
    </row>
    <row r="207" spans="13:25" ht="15.75">
      <c r="M207" s="8"/>
      <c r="N207" s="8"/>
      <c r="O207" s="8"/>
      <c r="P207" s="4"/>
      <c r="Q207" s="4"/>
      <c r="R207" s="8"/>
      <c r="S207" s="8"/>
      <c r="U207" s="8"/>
      <c r="V207" s="8"/>
      <c r="W207" s="8"/>
      <c r="Y207" s="8"/>
    </row>
  </sheetData>
  <sheetProtection/>
  <mergeCells count="105"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  <mergeCell ref="I3:L3"/>
    <mergeCell ref="M3:M7"/>
    <mergeCell ref="C4:C7"/>
    <mergeCell ref="D4:D7"/>
    <mergeCell ref="I4:I7"/>
    <mergeCell ref="J4:J7"/>
    <mergeCell ref="K4:K7"/>
    <mergeCell ref="L4:L7"/>
    <mergeCell ref="N4:Q4"/>
    <mergeCell ref="R4:U4"/>
    <mergeCell ref="V4:Z4"/>
    <mergeCell ref="N5:O5"/>
    <mergeCell ref="P5:Q5"/>
    <mergeCell ref="R5:S5"/>
    <mergeCell ref="T5:U5"/>
    <mergeCell ref="V5:W5"/>
    <mergeCell ref="X5:Y5"/>
    <mergeCell ref="N6:Z6"/>
    <mergeCell ref="N7:O7"/>
    <mergeCell ref="P7:Q7"/>
    <mergeCell ref="R7:S7"/>
    <mergeCell ref="T7:U7"/>
    <mergeCell ref="V7:W7"/>
    <mergeCell ref="X7:Y7"/>
    <mergeCell ref="A9:Z9"/>
    <mergeCell ref="A10:Z10"/>
    <mergeCell ref="AC17:AE17"/>
    <mergeCell ref="AF17:AH17"/>
    <mergeCell ref="AI17:AL17"/>
    <mergeCell ref="AM17:AN17"/>
    <mergeCell ref="AO17:AP17"/>
    <mergeCell ref="AQ17:AR17"/>
    <mergeCell ref="A20:B20"/>
    <mergeCell ref="A21:B21"/>
    <mergeCell ref="A22:B22"/>
    <mergeCell ref="A23:Z23"/>
    <mergeCell ref="AD41:AG41"/>
    <mergeCell ref="A63:B63"/>
    <mergeCell ref="A64:B64"/>
    <mergeCell ref="A65:B65"/>
    <mergeCell ref="A66:Z66"/>
    <mergeCell ref="A67:Z67"/>
    <mergeCell ref="A123:Z123"/>
    <mergeCell ref="A126:B126"/>
    <mergeCell ref="A127:Z127"/>
    <mergeCell ref="A132:B132"/>
    <mergeCell ref="A133:B133"/>
    <mergeCell ref="A134:B134"/>
    <mergeCell ref="A135:M135"/>
    <mergeCell ref="A136:B136"/>
    <mergeCell ref="A137:B137"/>
    <mergeCell ref="A138:B138"/>
    <mergeCell ref="A139:Z139"/>
    <mergeCell ref="A150:B150"/>
    <mergeCell ref="A151:B151"/>
    <mergeCell ref="A152:B152"/>
    <mergeCell ref="A153:B153"/>
    <mergeCell ref="A154:B154"/>
    <mergeCell ref="A155:B155"/>
    <mergeCell ref="A156:M156"/>
    <mergeCell ref="A157:M157"/>
    <mergeCell ref="A158:M158"/>
    <mergeCell ref="A159:M159"/>
    <mergeCell ref="A160:M160"/>
    <mergeCell ref="J161:M161"/>
    <mergeCell ref="N161:O161"/>
    <mergeCell ref="P161:Q161"/>
    <mergeCell ref="R161:S161"/>
    <mergeCell ref="T161:U161"/>
    <mergeCell ref="V161:W161"/>
    <mergeCell ref="X161:Y161"/>
    <mergeCell ref="N162:O162"/>
    <mergeCell ref="P162:Q162"/>
    <mergeCell ref="R162:S162"/>
    <mergeCell ref="T162:U162"/>
    <mergeCell ref="V162:W162"/>
    <mergeCell ref="V166:Z166"/>
    <mergeCell ref="X162:Y162"/>
    <mergeCell ref="N163:Q163"/>
    <mergeCell ref="R163:U163"/>
    <mergeCell ref="V163:Z163"/>
    <mergeCell ref="K164:M164"/>
    <mergeCell ref="N164:Q164"/>
    <mergeCell ref="R164:U164"/>
    <mergeCell ref="V164:Z164"/>
    <mergeCell ref="D168:F168"/>
    <mergeCell ref="H168:K168"/>
    <mergeCell ref="R168:U168"/>
    <mergeCell ref="D170:G170"/>
    <mergeCell ref="I170:L170"/>
    <mergeCell ref="B165:T165"/>
    <mergeCell ref="D166:F166"/>
    <mergeCell ref="H166:K166"/>
    <mergeCell ref="N166:Q166"/>
    <mergeCell ref="R166:U166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4"/>
  <sheetViews>
    <sheetView zoomScale="81" zoomScaleNormal="81" zoomScaleSheetLayoutView="90" zoomScalePageLayoutView="80" workbookViewId="0" topLeftCell="G1">
      <pane ySplit="2625" topLeftCell="A130" activePane="bottomLeft" state="split"/>
      <selection pane="topLeft" activeCell="AB4" sqref="AB4"/>
      <selection pane="bottomLeft" activeCell="AD130" sqref="AD130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625" style="10" customWidth="1"/>
    <col min="5" max="6" width="5.625" style="9" customWidth="1"/>
    <col min="7" max="7" width="8.125" style="9" customWidth="1"/>
    <col min="8" max="8" width="7.375" style="8" customWidth="1"/>
    <col min="9" max="9" width="7.625" style="8" customWidth="1"/>
    <col min="10" max="10" width="7.125" style="8" customWidth="1"/>
    <col min="11" max="11" width="6.375" style="8" customWidth="1"/>
    <col min="12" max="12" width="5.875" style="8" customWidth="1"/>
    <col min="13" max="13" width="8.125" style="404" customWidth="1"/>
    <col min="14" max="14" width="7.625" style="17" customWidth="1"/>
    <col min="15" max="15" width="5.125" style="278" customWidth="1"/>
    <col min="16" max="16" width="7.625" style="13" customWidth="1"/>
    <col min="17" max="17" width="4.875" style="602" customWidth="1"/>
    <col min="18" max="18" width="6.375" style="17" customWidth="1"/>
    <col min="19" max="19" width="4.375" style="278" customWidth="1"/>
    <col min="20" max="20" width="6.625" style="8" customWidth="1"/>
    <col min="21" max="21" width="5.375" style="278" customWidth="1"/>
    <col min="22" max="22" width="7.625" style="17" customWidth="1"/>
    <col min="23" max="23" width="4.625" style="278" customWidth="1"/>
    <col min="24" max="24" width="5.875" style="8" customWidth="1"/>
    <col min="25" max="25" width="5.125" style="278" customWidth="1"/>
    <col min="26" max="26" width="6.875" style="8" bestFit="1" customWidth="1"/>
    <col min="27" max="27" width="9.125" style="8" customWidth="1"/>
    <col min="28" max="28" width="9.125" style="4" customWidth="1"/>
    <col min="29" max="16384" width="9.125" style="8" customWidth="1"/>
  </cols>
  <sheetData>
    <row r="1" spans="1:28" s="5" customFormat="1" ht="18" customHeight="1">
      <c r="A1" s="2082" t="s">
        <v>107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  <c r="R1" s="2083"/>
      <c r="S1" s="2083"/>
      <c r="T1" s="2083"/>
      <c r="U1" s="2083"/>
      <c r="V1" s="2083"/>
      <c r="W1" s="2083"/>
      <c r="X1" s="2083"/>
      <c r="Y1" s="2083"/>
      <c r="Z1" s="2084"/>
      <c r="AB1" s="640"/>
    </row>
    <row r="2" spans="1:28" s="5" customFormat="1" ht="18.75" customHeight="1">
      <c r="A2" s="2073" t="s">
        <v>20</v>
      </c>
      <c r="B2" s="2080" t="s">
        <v>28</v>
      </c>
      <c r="C2" s="2075" t="s">
        <v>116</v>
      </c>
      <c r="D2" s="2076"/>
      <c r="E2" s="2064" t="s">
        <v>32</v>
      </c>
      <c r="F2" s="2064" t="s">
        <v>117</v>
      </c>
      <c r="G2" s="2064" t="s">
        <v>33</v>
      </c>
      <c r="H2" s="2080" t="s">
        <v>21</v>
      </c>
      <c r="I2" s="2080"/>
      <c r="J2" s="2080"/>
      <c r="K2" s="2080"/>
      <c r="L2" s="2080"/>
      <c r="M2" s="2080"/>
      <c r="N2" s="2055" t="s">
        <v>22</v>
      </c>
      <c r="O2" s="2056"/>
      <c r="P2" s="2056"/>
      <c r="Q2" s="2056"/>
      <c r="R2" s="2056"/>
      <c r="S2" s="2056"/>
      <c r="T2" s="2056"/>
      <c r="U2" s="2056"/>
      <c r="V2" s="2056"/>
      <c r="W2" s="2056"/>
      <c r="X2" s="2056"/>
      <c r="Y2" s="2056"/>
      <c r="Z2" s="2057"/>
      <c r="AB2" s="640"/>
    </row>
    <row r="3" spans="1:28" s="5" customFormat="1" ht="24.75" customHeight="1">
      <c r="A3" s="2073"/>
      <c r="B3" s="2080"/>
      <c r="C3" s="2077"/>
      <c r="D3" s="2078"/>
      <c r="E3" s="2079"/>
      <c r="F3" s="2079"/>
      <c r="G3" s="2079"/>
      <c r="H3" s="2063" t="s">
        <v>23</v>
      </c>
      <c r="I3" s="2087" t="s">
        <v>24</v>
      </c>
      <c r="J3" s="2088"/>
      <c r="K3" s="2088"/>
      <c r="L3" s="2088"/>
      <c r="M3" s="2051" t="s">
        <v>25</v>
      </c>
      <c r="N3" s="2058"/>
      <c r="O3" s="2059"/>
      <c r="P3" s="2059"/>
      <c r="Q3" s="2059"/>
      <c r="R3" s="2059"/>
      <c r="S3" s="2059"/>
      <c r="T3" s="2059"/>
      <c r="U3" s="2059"/>
      <c r="V3" s="2059"/>
      <c r="W3" s="2059"/>
      <c r="X3" s="2059"/>
      <c r="Y3" s="2059"/>
      <c r="Z3" s="2060"/>
      <c r="AB3" s="640"/>
    </row>
    <row r="4" spans="1:28" s="5" customFormat="1" ht="18" customHeight="1">
      <c r="A4" s="2073"/>
      <c r="B4" s="2080"/>
      <c r="C4" s="2063" t="s">
        <v>26</v>
      </c>
      <c r="D4" s="2063" t="s">
        <v>27</v>
      </c>
      <c r="E4" s="2079"/>
      <c r="F4" s="2079"/>
      <c r="G4" s="2079"/>
      <c r="H4" s="2063"/>
      <c r="I4" s="2089" t="s">
        <v>118</v>
      </c>
      <c r="J4" s="2063" t="s">
        <v>38</v>
      </c>
      <c r="K4" s="2093" t="s">
        <v>39</v>
      </c>
      <c r="L4" s="2094" t="s">
        <v>40</v>
      </c>
      <c r="M4" s="2051"/>
      <c r="N4" s="2035" t="s">
        <v>192</v>
      </c>
      <c r="O4" s="2035"/>
      <c r="P4" s="2035"/>
      <c r="Q4" s="2035"/>
      <c r="R4" s="2036" t="s">
        <v>193</v>
      </c>
      <c r="S4" s="2037"/>
      <c r="T4" s="2037"/>
      <c r="U4" s="2038"/>
      <c r="V4" s="2035" t="s">
        <v>194</v>
      </c>
      <c r="W4" s="2035"/>
      <c r="X4" s="2035"/>
      <c r="Y4" s="2035"/>
      <c r="Z4" s="2035"/>
      <c r="AB4" s="640"/>
    </row>
    <row r="5" spans="1:28" s="5" customFormat="1" ht="15.75">
      <c r="A5" s="2073"/>
      <c r="B5" s="2080"/>
      <c r="C5" s="2063"/>
      <c r="D5" s="2063"/>
      <c r="E5" s="2079"/>
      <c r="F5" s="2079"/>
      <c r="G5" s="2079"/>
      <c r="H5" s="2063"/>
      <c r="I5" s="2090"/>
      <c r="J5" s="2063"/>
      <c r="K5" s="2093"/>
      <c r="L5" s="2095"/>
      <c r="M5" s="2051"/>
      <c r="N5" s="2045">
        <v>7</v>
      </c>
      <c r="O5" s="2046"/>
      <c r="P5" s="2246">
        <v>8.9</v>
      </c>
      <c r="Q5" s="2247"/>
      <c r="R5" s="2045">
        <v>10</v>
      </c>
      <c r="S5" s="2046"/>
      <c r="T5" s="2248">
        <v>11.12</v>
      </c>
      <c r="U5" s="2249"/>
      <c r="V5" s="2045">
        <v>13</v>
      </c>
      <c r="W5" s="2046"/>
      <c r="X5" s="2045">
        <v>14</v>
      </c>
      <c r="Y5" s="2046"/>
      <c r="Z5" s="54">
        <v>15</v>
      </c>
      <c r="AB5" s="640"/>
    </row>
    <row r="6" spans="1:28" s="5" customFormat="1" ht="18.75" customHeight="1">
      <c r="A6" s="2073"/>
      <c r="B6" s="2080"/>
      <c r="C6" s="2063"/>
      <c r="D6" s="2063"/>
      <c r="E6" s="2079"/>
      <c r="F6" s="2079"/>
      <c r="G6" s="2079"/>
      <c r="H6" s="2063"/>
      <c r="I6" s="2090"/>
      <c r="J6" s="2063"/>
      <c r="K6" s="2093"/>
      <c r="L6" s="2095"/>
      <c r="M6" s="2051"/>
      <c r="N6" s="2036" t="s">
        <v>41</v>
      </c>
      <c r="O6" s="2037"/>
      <c r="P6" s="2037"/>
      <c r="Q6" s="2037"/>
      <c r="R6" s="2037"/>
      <c r="S6" s="2037"/>
      <c r="T6" s="2037"/>
      <c r="U6" s="2037"/>
      <c r="V6" s="2037"/>
      <c r="W6" s="2037"/>
      <c r="X6" s="2037"/>
      <c r="Y6" s="2037"/>
      <c r="Z6" s="2038"/>
      <c r="AB6" s="640"/>
    </row>
    <row r="7" spans="1:28" s="5" customFormat="1" ht="17.25" customHeight="1" thickBot="1">
      <c r="A7" s="2074"/>
      <c r="B7" s="2081"/>
      <c r="C7" s="2064"/>
      <c r="D7" s="2064"/>
      <c r="E7" s="2079"/>
      <c r="F7" s="2079"/>
      <c r="G7" s="2079"/>
      <c r="H7" s="2064"/>
      <c r="I7" s="2091"/>
      <c r="J7" s="2063"/>
      <c r="K7" s="2089"/>
      <c r="L7" s="2095"/>
      <c r="M7" s="2052"/>
      <c r="N7" s="2053">
        <v>15</v>
      </c>
      <c r="O7" s="2054"/>
      <c r="P7" s="2053">
        <v>9</v>
      </c>
      <c r="Q7" s="2054"/>
      <c r="R7" s="2053">
        <v>15</v>
      </c>
      <c r="S7" s="2054"/>
      <c r="T7" s="2053">
        <v>9</v>
      </c>
      <c r="U7" s="2054"/>
      <c r="V7" s="2053">
        <v>15</v>
      </c>
      <c r="W7" s="2054"/>
      <c r="X7" s="2085">
        <v>9</v>
      </c>
      <c r="Y7" s="2086"/>
      <c r="Z7" s="54">
        <v>9</v>
      </c>
      <c r="AB7" s="640"/>
    </row>
    <row r="8" spans="1:28" s="5" customFormat="1" ht="16.5" customHeight="1" thickBot="1">
      <c r="A8" s="55">
        <v>1</v>
      </c>
      <c r="B8" s="56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8">
        <v>12</v>
      </c>
      <c r="M8" s="378">
        <v>13</v>
      </c>
      <c r="N8" s="59">
        <v>14</v>
      </c>
      <c r="O8" s="285">
        <v>15</v>
      </c>
      <c r="P8" s="59">
        <v>16</v>
      </c>
      <c r="Q8" s="285">
        <v>17</v>
      </c>
      <c r="R8" s="59">
        <v>18</v>
      </c>
      <c r="S8" s="285">
        <v>19</v>
      </c>
      <c r="T8" s="59">
        <v>20</v>
      </c>
      <c r="U8" s="285">
        <v>21</v>
      </c>
      <c r="V8" s="60">
        <v>22</v>
      </c>
      <c r="W8" s="253">
        <v>23</v>
      </c>
      <c r="X8" s="61">
        <v>24</v>
      </c>
      <c r="Y8" s="645">
        <v>25</v>
      </c>
      <c r="Z8" s="60">
        <v>26</v>
      </c>
      <c r="AB8" s="640"/>
    </row>
    <row r="9" spans="1:28" s="5" customFormat="1" ht="16.5" customHeight="1" thickBot="1">
      <c r="A9" s="2047" t="s">
        <v>51</v>
      </c>
      <c r="B9" s="2048"/>
      <c r="C9" s="2048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8"/>
      <c r="S9" s="2048"/>
      <c r="T9" s="2048"/>
      <c r="U9" s="2048"/>
      <c r="V9" s="2048"/>
      <c r="W9" s="2048"/>
      <c r="X9" s="2049"/>
      <c r="Y9" s="2049"/>
      <c r="Z9" s="2050"/>
      <c r="AB9" s="640"/>
    </row>
    <row r="10" spans="1:28" s="5" customFormat="1" ht="24.75" customHeight="1" thickBot="1">
      <c r="A10" s="2041" t="s">
        <v>52</v>
      </c>
      <c r="B10" s="2042"/>
      <c r="C10" s="2042"/>
      <c r="D10" s="2042"/>
      <c r="E10" s="2042"/>
      <c r="F10" s="2042"/>
      <c r="G10" s="2042"/>
      <c r="H10" s="2042"/>
      <c r="I10" s="2042"/>
      <c r="J10" s="2042"/>
      <c r="K10" s="2042"/>
      <c r="L10" s="2042"/>
      <c r="M10" s="2042"/>
      <c r="N10" s="2042"/>
      <c r="O10" s="2042"/>
      <c r="P10" s="2042"/>
      <c r="Q10" s="2042"/>
      <c r="R10" s="2042"/>
      <c r="S10" s="2042"/>
      <c r="T10" s="2042"/>
      <c r="U10" s="2042"/>
      <c r="V10" s="2042"/>
      <c r="W10" s="2042"/>
      <c r="X10" s="2042"/>
      <c r="Y10" s="2042"/>
      <c r="Z10" s="2043"/>
      <c r="AB10" s="640"/>
    </row>
    <row r="11" spans="1:28" s="5" customFormat="1" ht="33.75" customHeight="1" thickBot="1">
      <c r="A11" s="433" t="s">
        <v>119</v>
      </c>
      <c r="B11" s="434" t="s">
        <v>220</v>
      </c>
      <c r="C11" s="184"/>
      <c r="D11" s="435"/>
      <c r="E11" s="436"/>
      <c r="F11" s="437"/>
      <c r="G11" s="438">
        <v>5</v>
      </c>
      <c r="H11" s="439">
        <f aca="true" t="shared" si="0" ref="H11:H20">G11*30</f>
        <v>150</v>
      </c>
      <c r="I11" s="440"/>
      <c r="J11" s="440"/>
      <c r="K11" s="440"/>
      <c r="L11" s="440"/>
      <c r="M11" s="441"/>
      <c r="N11" s="442"/>
      <c r="O11" s="443"/>
      <c r="P11" s="444"/>
      <c r="Q11" s="585"/>
      <c r="R11" s="445"/>
      <c r="S11" s="446"/>
      <c r="T11" s="445"/>
      <c r="U11" s="446"/>
      <c r="V11" s="445"/>
      <c r="W11" s="446"/>
      <c r="X11" s="445"/>
      <c r="Y11" s="446"/>
      <c r="Z11" s="447"/>
      <c r="AB11" s="640"/>
    </row>
    <row r="12" spans="1:28" s="5" customFormat="1" ht="24.75" customHeight="1" thickBot="1">
      <c r="A12" s="448"/>
      <c r="B12" s="458" t="s">
        <v>48</v>
      </c>
      <c r="C12" s="62"/>
      <c r="D12" s="63"/>
      <c r="E12" s="664"/>
      <c r="F12" s="665"/>
      <c r="G12" s="438">
        <v>2</v>
      </c>
      <c r="H12" s="439">
        <f t="shared" si="0"/>
        <v>60</v>
      </c>
      <c r="I12" s="427"/>
      <c r="J12" s="427"/>
      <c r="K12" s="427"/>
      <c r="L12" s="427"/>
      <c r="M12" s="667"/>
      <c r="N12" s="84"/>
      <c r="O12" s="267"/>
      <c r="P12" s="89"/>
      <c r="Q12" s="587"/>
      <c r="R12" s="90"/>
      <c r="S12" s="297"/>
      <c r="T12" s="90"/>
      <c r="U12" s="297"/>
      <c r="V12" s="90"/>
      <c r="W12" s="297"/>
      <c r="X12" s="90"/>
      <c r="Y12" s="297"/>
      <c r="Z12" s="666"/>
      <c r="AB12" s="640"/>
    </row>
    <row r="13" spans="1:28" s="5" customFormat="1" ht="18.75" customHeight="1" thickBot="1">
      <c r="A13" s="448"/>
      <c r="B13" s="94" t="s">
        <v>114</v>
      </c>
      <c r="C13" s="62"/>
      <c r="D13" s="63"/>
      <c r="E13" s="664"/>
      <c r="F13" s="665"/>
      <c r="G13" s="438">
        <v>1.5</v>
      </c>
      <c r="H13" s="439">
        <f t="shared" si="0"/>
        <v>45</v>
      </c>
      <c r="I13" s="75">
        <v>6</v>
      </c>
      <c r="J13" s="75"/>
      <c r="K13" s="75"/>
      <c r="L13" s="75">
        <v>6</v>
      </c>
      <c r="M13" s="379">
        <f>H13-I13</f>
        <v>39</v>
      </c>
      <c r="N13" s="84"/>
      <c r="O13" s="267"/>
      <c r="P13" s="89"/>
      <c r="Q13" s="587"/>
      <c r="R13" s="90"/>
      <c r="S13" s="297"/>
      <c r="T13" s="90"/>
      <c r="U13" s="297"/>
      <c r="V13" s="90"/>
      <c r="W13" s="297"/>
      <c r="X13" s="88">
        <v>6</v>
      </c>
      <c r="Y13" s="587"/>
      <c r="Z13" s="669"/>
      <c r="AB13" s="640" t="s">
        <v>227</v>
      </c>
    </row>
    <row r="14" spans="1:28" s="5" customFormat="1" ht="22.5" customHeight="1" thickBot="1">
      <c r="A14" s="448"/>
      <c r="B14" s="94" t="s">
        <v>114</v>
      </c>
      <c r="C14" s="62"/>
      <c r="D14" s="63">
        <v>15</v>
      </c>
      <c r="E14" s="664"/>
      <c r="F14" s="665"/>
      <c r="G14" s="438">
        <v>1.5</v>
      </c>
      <c r="H14" s="439">
        <f t="shared" si="0"/>
        <v>45</v>
      </c>
      <c r="I14" s="75">
        <v>6</v>
      </c>
      <c r="J14" s="75"/>
      <c r="K14" s="75"/>
      <c r="L14" s="75">
        <v>6</v>
      </c>
      <c r="M14" s="379">
        <f>H14-I14</f>
        <v>39</v>
      </c>
      <c r="N14" s="84"/>
      <c r="O14" s="267"/>
      <c r="P14" s="89"/>
      <c r="Q14" s="587"/>
      <c r="R14" s="90"/>
      <c r="S14" s="297"/>
      <c r="T14" s="90"/>
      <c r="U14" s="297"/>
      <c r="V14" s="90"/>
      <c r="W14" s="297"/>
      <c r="X14" s="88"/>
      <c r="Y14" s="587"/>
      <c r="Z14" s="669">
        <v>6</v>
      </c>
      <c r="AB14" s="640" t="s">
        <v>227</v>
      </c>
    </row>
    <row r="15" spans="1:28" s="5" customFormat="1" ht="24" customHeight="1">
      <c r="A15" s="448" t="s">
        <v>120</v>
      </c>
      <c r="B15" s="81" t="s">
        <v>109</v>
      </c>
      <c r="C15" s="62" t="s">
        <v>108</v>
      </c>
      <c r="D15" s="82"/>
      <c r="E15" s="83"/>
      <c r="F15" s="54"/>
      <c r="G15" s="303">
        <v>4.5</v>
      </c>
      <c r="H15" s="64">
        <f t="shared" si="0"/>
        <v>135</v>
      </c>
      <c r="I15" s="104"/>
      <c r="J15" s="104"/>
      <c r="K15" s="427"/>
      <c r="L15" s="427"/>
      <c r="M15" s="668"/>
      <c r="N15" s="84"/>
      <c r="O15" s="286"/>
      <c r="P15" s="85"/>
      <c r="Q15" s="586"/>
      <c r="R15" s="86"/>
      <c r="S15" s="254"/>
      <c r="T15" s="86"/>
      <c r="U15" s="254"/>
      <c r="V15" s="86"/>
      <c r="W15" s="254"/>
      <c r="X15" s="86"/>
      <c r="Y15" s="254"/>
      <c r="Z15" s="449"/>
      <c r="AB15" s="640"/>
    </row>
    <row r="16" spans="1:28" s="5" customFormat="1" ht="30.75" customHeight="1">
      <c r="A16" s="448" t="s">
        <v>121</v>
      </c>
      <c r="B16" s="81" t="s">
        <v>111</v>
      </c>
      <c r="C16" s="62"/>
      <c r="D16" s="82" t="s">
        <v>110</v>
      </c>
      <c r="E16" s="83"/>
      <c r="F16" s="54"/>
      <c r="G16" s="303">
        <v>3</v>
      </c>
      <c r="H16" s="64">
        <f t="shared" si="0"/>
        <v>90</v>
      </c>
      <c r="I16" s="427"/>
      <c r="J16" s="427"/>
      <c r="K16" s="427"/>
      <c r="L16" s="427"/>
      <c r="M16" s="387"/>
      <c r="N16" s="84"/>
      <c r="O16" s="267"/>
      <c r="P16" s="88"/>
      <c r="Q16" s="587"/>
      <c r="R16" s="89"/>
      <c r="S16" s="297"/>
      <c r="T16" s="90"/>
      <c r="U16" s="297"/>
      <c r="V16" s="86"/>
      <c r="W16" s="254"/>
      <c r="X16" s="86"/>
      <c r="Y16" s="254"/>
      <c r="Z16" s="449"/>
      <c r="AB16" s="640"/>
    </row>
    <row r="17" spans="1:28" s="5" customFormat="1" ht="29.25" customHeight="1">
      <c r="A17" s="448" t="s">
        <v>122</v>
      </c>
      <c r="B17" s="81" t="s">
        <v>112</v>
      </c>
      <c r="C17" s="62" t="s">
        <v>108</v>
      </c>
      <c r="D17" s="62"/>
      <c r="E17" s="91"/>
      <c r="F17" s="307"/>
      <c r="G17" s="303">
        <v>3</v>
      </c>
      <c r="H17" s="64">
        <f t="shared" si="0"/>
        <v>90</v>
      </c>
      <c r="I17" s="65"/>
      <c r="J17" s="65"/>
      <c r="K17" s="65"/>
      <c r="L17" s="65"/>
      <c r="M17" s="380"/>
      <c r="N17" s="92"/>
      <c r="O17" s="287"/>
      <c r="P17" s="88"/>
      <c r="Q17" s="586"/>
      <c r="R17" s="86"/>
      <c r="S17" s="254"/>
      <c r="T17" s="86"/>
      <c r="U17" s="254"/>
      <c r="V17" s="86"/>
      <c r="W17" s="254"/>
      <c r="X17" s="86"/>
      <c r="Y17" s="254"/>
      <c r="Z17" s="449"/>
      <c r="AB17" s="640"/>
    </row>
    <row r="18" spans="1:45" s="5" customFormat="1" ht="22.5" customHeight="1" thickBot="1">
      <c r="A18" s="344" t="s">
        <v>123</v>
      </c>
      <c r="B18" s="450" t="s">
        <v>113</v>
      </c>
      <c r="C18" s="451"/>
      <c r="D18" s="451"/>
      <c r="E18" s="452"/>
      <c r="F18" s="453"/>
      <c r="G18" s="332">
        <v>4.5</v>
      </c>
      <c r="H18" s="454">
        <f t="shared" si="0"/>
        <v>135</v>
      </c>
      <c r="I18" s="455"/>
      <c r="J18" s="455"/>
      <c r="K18" s="455"/>
      <c r="L18" s="455"/>
      <c r="M18" s="456"/>
      <c r="N18" s="457"/>
      <c r="O18" s="428"/>
      <c r="P18" s="429"/>
      <c r="Q18" s="588"/>
      <c r="R18" s="430"/>
      <c r="S18" s="431"/>
      <c r="T18" s="430"/>
      <c r="U18" s="431"/>
      <c r="V18" s="430"/>
      <c r="W18" s="431"/>
      <c r="X18" s="430"/>
      <c r="Y18" s="431"/>
      <c r="Z18" s="432"/>
      <c r="AB18" s="640"/>
      <c r="AC18" s="2092"/>
      <c r="AD18" s="2092"/>
      <c r="AE18" s="2092"/>
      <c r="AF18" s="2092"/>
      <c r="AG18" s="2092"/>
      <c r="AH18" s="2092"/>
      <c r="AI18" s="2092"/>
      <c r="AJ18" s="2092"/>
      <c r="AK18" s="2092"/>
      <c r="AL18" s="2092"/>
      <c r="AM18" s="2092"/>
      <c r="AN18" s="2092"/>
      <c r="AO18" s="2092"/>
      <c r="AP18" s="2092"/>
      <c r="AQ18" s="2092"/>
      <c r="AR18" s="2092"/>
      <c r="AS18" s="611"/>
    </row>
    <row r="19" spans="1:45" s="5" customFormat="1" ht="22.5" customHeight="1" thickBot="1">
      <c r="A19" s="93"/>
      <c r="B19" s="458" t="s">
        <v>48</v>
      </c>
      <c r="C19" s="73"/>
      <c r="D19" s="73"/>
      <c r="E19" s="95"/>
      <c r="F19" s="459"/>
      <c r="G19" s="305">
        <v>3</v>
      </c>
      <c r="H19" s="339">
        <f t="shared" si="0"/>
        <v>90</v>
      </c>
      <c r="I19" s="75"/>
      <c r="J19" s="75"/>
      <c r="K19" s="75"/>
      <c r="L19" s="75"/>
      <c r="M19" s="381"/>
      <c r="N19" s="76"/>
      <c r="O19" s="288"/>
      <c r="P19" s="79"/>
      <c r="Q19" s="589"/>
      <c r="R19" s="97"/>
      <c r="S19" s="255"/>
      <c r="T19" s="97"/>
      <c r="U19" s="255"/>
      <c r="V19" s="97"/>
      <c r="W19" s="255"/>
      <c r="X19" s="97"/>
      <c r="Y19" s="646"/>
      <c r="Z19" s="98"/>
      <c r="AB19" s="640"/>
      <c r="AC19" s="612"/>
      <c r="AD19" s="612"/>
      <c r="AE19" s="612"/>
      <c r="AF19" s="612"/>
      <c r="AG19" s="612"/>
      <c r="AH19" s="612"/>
      <c r="AI19" s="612"/>
      <c r="AJ19" s="612"/>
      <c r="AK19" s="612"/>
      <c r="AL19" s="612"/>
      <c r="AM19" s="612"/>
      <c r="AN19" s="612"/>
      <c r="AO19" s="612"/>
      <c r="AP19" s="612"/>
      <c r="AQ19" s="613"/>
      <c r="AR19" s="613"/>
      <c r="AS19" s="612"/>
    </row>
    <row r="20" spans="1:45" s="5" customFormat="1" ht="26.25" customHeight="1" thickBot="1">
      <c r="A20" s="344" t="s">
        <v>195</v>
      </c>
      <c r="B20" s="94" t="s">
        <v>114</v>
      </c>
      <c r="C20" s="460">
        <v>7</v>
      </c>
      <c r="D20" s="231"/>
      <c r="E20" s="461"/>
      <c r="F20" s="462"/>
      <c r="G20" s="312">
        <v>1.5</v>
      </c>
      <c r="H20" s="339">
        <f t="shared" si="0"/>
        <v>45</v>
      </c>
      <c r="I20" s="75">
        <v>6</v>
      </c>
      <c r="J20" s="75">
        <v>6</v>
      </c>
      <c r="K20" s="75"/>
      <c r="L20" s="75">
        <v>0</v>
      </c>
      <c r="M20" s="379">
        <f>H20-I20</f>
        <v>39</v>
      </c>
      <c r="N20" s="76">
        <v>6</v>
      </c>
      <c r="O20" s="269"/>
      <c r="P20" s="79"/>
      <c r="Q20" s="589"/>
      <c r="R20" s="97"/>
      <c r="S20" s="255"/>
      <c r="T20" s="97"/>
      <c r="U20" s="255"/>
      <c r="V20" s="97"/>
      <c r="W20" s="255"/>
      <c r="X20" s="97"/>
      <c r="Y20" s="255"/>
      <c r="Z20" s="98"/>
      <c r="AB20" s="640" t="s">
        <v>225</v>
      </c>
      <c r="AC20" s="614"/>
      <c r="AD20" s="615"/>
      <c r="AE20" s="615"/>
      <c r="AF20" s="548"/>
      <c r="AG20" s="616"/>
      <c r="AH20" s="616"/>
      <c r="AI20" s="617"/>
      <c r="AJ20" s="617"/>
      <c r="AK20" s="617"/>
      <c r="AL20" s="617"/>
      <c r="AM20" s="617"/>
      <c r="AN20" s="617"/>
      <c r="AO20" s="617"/>
      <c r="AP20" s="617"/>
      <c r="AQ20" s="617"/>
      <c r="AR20" s="617"/>
      <c r="AS20" s="617"/>
    </row>
    <row r="21" spans="1:45" ht="19.5" thickBot="1">
      <c r="A21" s="2071" t="s">
        <v>53</v>
      </c>
      <c r="B21" s="2072"/>
      <c r="C21" s="463"/>
      <c r="D21" s="464"/>
      <c r="E21" s="369"/>
      <c r="F21" s="465"/>
      <c r="G21" s="340">
        <f>SUM(G22+G23)</f>
        <v>20</v>
      </c>
      <c r="H21" s="426">
        <f>SUM(H22+H23)</f>
        <v>600</v>
      </c>
      <c r="I21" s="463"/>
      <c r="J21" s="463"/>
      <c r="K21" s="463"/>
      <c r="L21" s="463"/>
      <c r="M21" s="466"/>
      <c r="N21" s="467"/>
      <c r="O21" s="469"/>
      <c r="P21" s="470"/>
      <c r="Q21" s="590"/>
      <c r="R21" s="471"/>
      <c r="S21" s="472"/>
      <c r="T21" s="471"/>
      <c r="U21" s="472"/>
      <c r="V21" s="471"/>
      <c r="W21" s="472"/>
      <c r="X21" s="471"/>
      <c r="Y21" s="472"/>
      <c r="Z21" s="471"/>
      <c r="AC21" s="618"/>
      <c r="AF21" s="619"/>
      <c r="AG21" s="619"/>
      <c r="AH21" s="619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</row>
    <row r="22" spans="1:45" ht="19.5" thickBot="1">
      <c r="A22" s="2039" t="s">
        <v>54</v>
      </c>
      <c r="B22" s="2040"/>
      <c r="C22" s="73"/>
      <c r="D22" s="73"/>
      <c r="E22" s="236"/>
      <c r="F22" s="73"/>
      <c r="G22" s="239">
        <f>SUMIF($B$11:$B$20,"=*на базі ВНЗ 1 рівня*",G11:G20)</f>
        <v>15.5</v>
      </c>
      <c r="H22" s="188">
        <f>SUMIF($B$11:$B$20,"=*на базі ВНЗ 1 рівня*",H11:H20)</f>
        <v>465</v>
      </c>
      <c r="I22" s="179"/>
      <c r="J22" s="179"/>
      <c r="K22" s="179"/>
      <c r="L22" s="179"/>
      <c r="M22" s="391"/>
      <c r="N22" s="475"/>
      <c r="O22" s="271"/>
      <c r="P22" s="476"/>
      <c r="Q22" s="591"/>
      <c r="R22" s="477"/>
      <c r="S22" s="478"/>
      <c r="T22" s="477"/>
      <c r="U22" s="478"/>
      <c r="V22" s="477"/>
      <c r="W22" s="478"/>
      <c r="X22" s="477"/>
      <c r="Y22" s="478"/>
      <c r="Z22" s="479"/>
      <c r="AC22" s="618"/>
      <c r="AF22" s="619"/>
      <c r="AG22" s="619"/>
      <c r="AH22" s="619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</row>
    <row r="23" spans="1:50" s="32" customFormat="1" ht="30" customHeight="1" thickBot="1">
      <c r="A23" s="2069" t="s">
        <v>55</v>
      </c>
      <c r="B23" s="2070"/>
      <c r="C23" s="371"/>
      <c r="D23" s="371"/>
      <c r="E23" s="480"/>
      <c r="F23" s="371"/>
      <c r="G23" s="481">
        <f aca="true" t="shared" si="1" ref="G23:M23">SUMIF($B$11:$B$20,"=* ДДМА*",G11:G20)</f>
        <v>4.5</v>
      </c>
      <c r="H23" s="371">
        <f t="shared" si="1"/>
        <v>135</v>
      </c>
      <c r="I23" s="371">
        <f t="shared" si="1"/>
        <v>18</v>
      </c>
      <c r="J23" s="371">
        <f t="shared" si="1"/>
        <v>6</v>
      </c>
      <c r="K23" s="371">
        <f t="shared" si="1"/>
        <v>0</v>
      </c>
      <c r="L23" s="371">
        <f t="shared" si="1"/>
        <v>12</v>
      </c>
      <c r="M23" s="480">
        <f t="shared" si="1"/>
        <v>117</v>
      </c>
      <c r="N23" s="482">
        <f>SUM(N11:N20)</f>
        <v>6</v>
      </c>
      <c r="O23" s="482"/>
      <c r="P23" s="482">
        <f>SUM(P11:P20)</f>
        <v>0</v>
      </c>
      <c r="Q23" s="482"/>
      <c r="R23" s="482">
        <f>SUM(R11:R20)</f>
        <v>0</v>
      </c>
      <c r="S23" s="482"/>
      <c r="T23" s="482">
        <f>SUM(T11:T20)</f>
        <v>0</v>
      </c>
      <c r="U23" s="482"/>
      <c r="V23" s="482">
        <f>SUM(V11:V20)</f>
        <v>0</v>
      </c>
      <c r="W23" s="482"/>
      <c r="X23" s="482">
        <f>SUM(X11:X20)</f>
        <v>6</v>
      </c>
      <c r="Y23" s="482"/>
      <c r="Z23" s="483">
        <f>SUM(Z11:Z20)</f>
        <v>6</v>
      </c>
      <c r="AA23" s="8"/>
      <c r="AB23" s="4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8"/>
      <c r="AU23" s="8"/>
      <c r="AV23" s="8"/>
      <c r="AW23" s="8"/>
      <c r="AX23" s="8"/>
    </row>
    <row r="24" spans="1:30" ht="30" customHeight="1" thickBot="1">
      <c r="A24" s="2102" t="s">
        <v>56</v>
      </c>
      <c r="B24" s="2103"/>
      <c r="C24" s="2103"/>
      <c r="D24" s="2103"/>
      <c r="E24" s="2103"/>
      <c r="F24" s="2103"/>
      <c r="G24" s="2103"/>
      <c r="H24" s="2103"/>
      <c r="I24" s="2103"/>
      <c r="J24" s="2103"/>
      <c r="K24" s="2103"/>
      <c r="L24" s="2103"/>
      <c r="M24" s="2103"/>
      <c r="N24" s="2103"/>
      <c r="O24" s="2103"/>
      <c r="P24" s="2103"/>
      <c r="Q24" s="2103"/>
      <c r="R24" s="2103"/>
      <c r="S24" s="2103"/>
      <c r="T24" s="2103"/>
      <c r="U24" s="2103"/>
      <c r="V24" s="2103"/>
      <c r="W24" s="2103"/>
      <c r="X24" s="2103"/>
      <c r="Y24" s="2103"/>
      <c r="Z24" s="2104"/>
      <c r="AA24" s="36"/>
      <c r="AB24" s="671"/>
      <c r="AC24" s="36"/>
      <c r="AD24" s="36"/>
    </row>
    <row r="25" spans="1:45" s="6" customFormat="1" ht="41.25" customHeight="1">
      <c r="A25" s="484" t="s">
        <v>126</v>
      </c>
      <c r="B25" s="485" t="s">
        <v>196</v>
      </c>
      <c r="C25" s="486"/>
      <c r="D25" s="486"/>
      <c r="E25" s="486"/>
      <c r="F25" s="486"/>
      <c r="G25" s="487">
        <v>4</v>
      </c>
      <c r="H25" s="488">
        <f aca="true" t="shared" si="2" ref="H25:H54">G25*30</f>
        <v>120</v>
      </c>
      <c r="I25" s="110"/>
      <c r="J25" s="110"/>
      <c r="K25" s="106"/>
      <c r="L25" s="106"/>
      <c r="M25" s="382"/>
      <c r="N25" s="87"/>
      <c r="O25" s="273"/>
      <c r="P25" s="111"/>
      <c r="Q25" s="273"/>
      <c r="R25" s="113"/>
      <c r="S25" s="259"/>
      <c r="T25" s="113"/>
      <c r="U25" s="259"/>
      <c r="V25" s="113"/>
      <c r="W25" s="259"/>
      <c r="X25" s="88"/>
      <c r="Y25" s="647"/>
      <c r="Z25" s="137"/>
      <c r="AB25" s="672"/>
      <c r="AC25" s="615"/>
      <c r="AD25" s="621"/>
      <c r="AE25" s="621"/>
      <c r="AF25" s="621"/>
      <c r="AG25" s="621"/>
      <c r="AH25" s="621"/>
      <c r="AI25" s="622"/>
      <c r="AJ25" s="621"/>
      <c r="AK25" s="622"/>
      <c r="AL25" s="622"/>
      <c r="AM25" s="622"/>
      <c r="AN25" s="622"/>
      <c r="AO25" s="622"/>
      <c r="AP25" s="622"/>
      <c r="AQ25" s="548"/>
      <c r="AR25" s="548"/>
      <c r="AS25" s="623"/>
    </row>
    <row r="26" spans="1:45" s="6" customFormat="1" ht="36" customHeight="1">
      <c r="A26" s="489" t="s">
        <v>197</v>
      </c>
      <c r="B26" s="490" t="s">
        <v>201</v>
      </c>
      <c r="C26" s="491"/>
      <c r="D26" s="491"/>
      <c r="E26" s="492"/>
      <c r="F26" s="492"/>
      <c r="G26" s="493">
        <v>2</v>
      </c>
      <c r="H26" s="494">
        <f t="shared" si="2"/>
        <v>60</v>
      </c>
      <c r="I26" s="110"/>
      <c r="J26" s="110"/>
      <c r="K26" s="106"/>
      <c r="L26" s="106"/>
      <c r="M26" s="382"/>
      <c r="N26" s="87"/>
      <c r="O26" s="273"/>
      <c r="P26" s="111"/>
      <c r="Q26" s="273"/>
      <c r="R26" s="113"/>
      <c r="S26" s="259"/>
      <c r="T26" s="113"/>
      <c r="U26" s="259"/>
      <c r="V26" s="113"/>
      <c r="W26" s="259"/>
      <c r="X26" s="88"/>
      <c r="Y26" s="647"/>
      <c r="Z26" s="137"/>
      <c r="AB26" s="672"/>
      <c r="AC26" s="615"/>
      <c r="AD26" s="621"/>
      <c r="AE26" s="621"/>
      <c r="AF26" s="621"/>
      <c r="AG26" s="621"/>
      <c r="AH26" s="621"/>
      <c r="AI26" s="622"/>
      <c r="AJ26" s="621"/>
      <c r="AK26" s="622"/>
      <c r="AL26" s="622"/>
      <c r="AM26" s="622"/>
      <c r="AN26" s="622"/>
      <c r="AO26" s="622"/>
      <c r="AP26" s="622"/>
      <c r="AQ26" s="548"/>
      <c r="AR26" s="548"/>
      <c r="AS26" s="623"/>
    </row>
    <row r="27" spans="1:45" s="6" customFormat="1" ht="34.5" customHeight="1">
      <c r="A27" s="495" t="s">
        <v>198</v>
      </c>
      <c r="B27" s="496" t="s">
        <v>199</v>
      </c>
      <c r="C27" s="497"/>
      <c r="D27" s="498"/>
      <c r="E27" s="499"/>
      <c r="F27" s="500"/>
      <c r="G27" s="501">
        <v>2</v>
      </c>
      <c r="H27" s="502">
        <f t="shared" si="2"/>
        <v>60</v>
      </c>
      <c r="I27" s="110"/>
      <c r="J27" s="110"/>
      <c r="K27" s="106"/>
      <c r="L27" s="106"/>
      <c r="M27" s="382"/>
      <c r="N27" s="87"/>
      <c r="O27" s="273"/>
      <c r="P27" s="111"/>
      <c r="Q27" s="273"/>
      <c r="R27" s="113"/>
      <c r="S27" s="259"/>
      <c r="T27" s="113"/>
      <c r="U27" s="259"/>
      <c r="V27" s="113"/>
      <c r="W27" s="259"/>
      <c r="X27" s="88"/>
      <c r="Y27" s="647"/>
      <c r="Z27" s="137"/>
      <c r="AB27" s="672"/>
      <c r="AC27" s="615"/>
      <c r="AD27" s="621"/>
      <c r="AE27" s="621"/>
      <c r="AF27" s="621"/>
      <c r="AG27" s="621"/>
      <c r="AH27" s="621"/>
      <c r="AI27" s="622"/>
      <c r="AJ27" s="621"/>
      <c r="AK27" s="622"/>
      <c r="AL27" s="622"/>
      <c r="AM27" s="622"/>
      <c r="AN27" s="622"/>
      <c r="AO27" s="622"/>
      <c r="AP27" s="622"/>
      <c r="AQ27" s="548"/>
      <c r="AR27" s="548"/>
      <c r="AS27" s="623"/>
    </row>
    <row r="28" spans="1:45" s="6" customFormat="1" ht="26.25" customHeight="1" thickBot="1">
      <c r="A28" s="503"/>
      <c r="B28" s="504" t="s">
        <v>48</v>
      </c>
      <c r="C28" s="505"/>
      <c r="D28" s="506"/>
      <c r="E28" s="507"/>
      <c r="F28" s="508"/>
      <c r="G28" s="509">
        <v>0.5</v>
      </c>
      <c r="H28" s="510">
        <f t="shared" si="2"/>
        <v>15</v>
      </c>
      <c r="I28" s="134"/>
      <c r="J28" s="134"/>
      <c r="K28" s="135"/>
      <c r="L28" s="135"/>
      <c r="M28" s="384"/>
      <c r="N28" s="71"/>
      <c r="O28" s="294"/>
      <c r="P28" s="168"/>
      <c r="Q28" s="294"/>
      <c r="R28" s="169"/>
      <c r="S28" s="264"/>
      <c r="T28" s="169"/>
      <c r="U28" s="264"/>
      <c r="V28" s="169"/>
      <c r="W28" s="264"/>
      <c r="X28" s="72"/>
      <c r="Y28" s="648"/>
      <c r="Z28" s="511"/>
      <c r="AB28" s="672"/>
      <c r="AC28" s="615"/>
      <c r="AD28" s="621"/>
      <c r="AE28" s="621"/>
      <c r="AF28" s="621"/>
      <c r="AG28" s="621"/>
      <c r="AH28" s="621"/>
      <c r="AI28" s="622"/>
      <c r="AJ28" s="621"/>
      <c r="AK28" s="622"/>
      <c r="AL28" s="622"/>
      <c r="AM28" s="622"/>
      <c r="AN28" s="622"/>
      <c r="AO28" s="622"/>
      <c r="AP28" s="622"/>
      <c r="AQ28" s="548"/>
      <c r="AR28" s="548"/>
      <c r="AS28" s="623"/>
    </row>
    <row r="29" spans="1:45" s="6" customFormat="1" ht="29.25" customHeight="1" thickBot="1">
      <c r="A29" s="495" t="s">
        <v>200</v>
      </c>
      <c r="B29" s="94" t="s">
        <v>61</v>
      </c>
      <c r="C29" s="145" t="s">
        <v>95</v>
      </c>
      <c r="D29" s="145"/>
      <c r="E29" s="146"/>
      <c r="F29" s="145"/>
      <c r="G29" s="239">
        <v>1.5</v>
      </c>
      <c r="H29" s="512">
        <f t="shared" si="2"/>
        <v>45</v>
      </c>
      <c r="I29" s="513">
        <v>6</v>
      </c>
      <c r="J29" s="514">
        <v>6</v>
      </c>
      <c r="K29" s="122"/>
      <c r="L29" s="122"/>
      <c r="M29" s="379">
        <f>H29-I29</f>
        <v>39</v>
      </c>
      <c r="N29" s="77"/>
      <c r="O29" s="275"/>
      <c r="P29" s="126"/>
      <c r="Q29" s="275"/>
      <c r="R29" s="130"/>
      <c r="S29" s="258"/>
      <c r="T29" s="130"/>
      <c r="U29" s="258"/>
      <c r="V29" s="130"/>
      <c r="W29" s="258"/>
      <c r="X29" s="79">
        <v>6</v>
      </c>
      <c r="Y29" s="649"/>
      <c r="Z29" s="224"/>
      <c r="AB29" s="672" t="s">
        <v>227</v>
      </c>
      <c r="AC29" s="615"/>
      <c r="AD29" s="621"/>
      <c r="AE29" s="621"/>
      <c r="AF29" s="621"/>
      <c r="AG29" s="621"/>
      <c r="AH29" s="621"/>
      <c r="AI29" s="622"/>
      <c r="AJ29" s="621"/>
      <c r="AK29" s="622"/>
      <c r="AL29" s="622"/>
      <c r="AM29" s="622"/>
      <c r="AN29" s="622"/>
      <c r="AO29" s="622"/>
      <c r="AP29" s="622"/>
      <c r="AQ29" s="548"/>
      <c r="AR29" s="548"/>
      <c r="AS29" s="623"/>
    </row>
    <row r="30" spans="1:50" s="12" customFormat="1" ht="27.75" customHeight="1">
      <c r="A30" s="87" t="s">
        <v>127</v>
      </c>
      <c r="B30" s="105" t="s">
        <v>57</v>
      </c>
      <c r="C30" s="106"/>
      <c r="D30" s="107"/>
      <c r="E30" s="108"/>
      <c r="F30" s="331"/>
      <c r="G30" s="303">
        <v>6</v>
      </c>
      <c r="H30" s="109">
        <f t="shared" si="2"/>
        <v>180</v>
      </c>
      <c r="I30" s="110"/>
      <c r="J30" s="110"/>
      <c r="K30" s="106"/>
      <c r="L30" s="106"/>
      <c r="M30" s="382"/>
      <c r="N30" s="87"/>
      <c r="O30" s="273"/>
      <c r="P30" s="111"/>
      <c r="Q30" s="592"/>
      <c r="R30" s="113"/>
      <c r="S30" s="256"/>
      <c r="T30" s="114"/>
      <c r="U30" s="256"/>
      <c r="V30" s="114"/>
      <c r="W30" s="256"/>
      <c r="X30" s="114"/>
      <c r="Y30" s="256"/>
      <c r="Z30" s="114"/>
      <c r="AB30" s="673"/>
      <c r="AC30" s="615"/>
      <c r="AD30" s="621"/>
      <c r="AE30" s="621"/>
      <c r="AF30" s="621"/>
      <c r="AG30" s="624"/>
      <c r="AH30" s="624"/>
      <c r="AI30" s="622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"/>
      <c r="AU30" s="6"/>
      <c r="AV30" s="6"/>
      <c r="AW30" s="6"/>
      <c r="AX30" s="6"/>
    </row>
    <row r="31" spans="1:50" s="12" customFormat="1" ht="20.25" customHeight="1" thickBot="1">
      <c r="A31" s="104"/>
      <c r="B31" s="68" t="s">
        <v>48</v>
      </c>
      <c r="C31" s="115"/>
      <c r="D31" s="116"/>
      <c r="E31" s="117"/>
      <c r="F31" s="518"/>
      <c r="G31" s="309">
        <v>2</v>
      </c>
      <c r="H31" s="324">
        <f t="shared" si="2"/>
        <v>60</v>
      </c>
      <c r="I31" s="118"/>
      <c r="J31" s="119"/>
      <c r="K31" s="115"/>
      <c r="L31" s="115"/>
      <c r="M31" s="383"/>
      <c r="N31" s="120"/>
      <c r="O31" s="289"/>
      <c r="P31" s="120"/>
      <c r="Q31" s="289"/>
      <c r="R31" s="120"/>
      <c r="S31" s="257"/>
      <c r="T31" s="121"/>
      <c r="U31" s="257"/>
      <c r="V31" s="121"/>
      <c r="W31" s="257"/>
      <c r="X31" s="121"/>
      <c r="Y31" s="257"/>
      <c r="Z31" s="121"/>
      <c r="AB31" s="673"/>
      <c r="AC31" s="626"/>
      <c r="AD31" s="626"/>
      <c r="AE31" s="626"/>
      <c r="AF31" s="626"/>
      <c r="AG31" s="626"/>
      <c r="AH31" s="626"/>
      <c r="AI31" s="626"/>
      <c r="AJ31" s="625"/>
      <c r="AK31" s="625"/>
      <c r="AL31" s="625"/>
      <c r="AM31" s="625"/>
      <c r="AN31" s="625"/>
      <c r="AO31" s="625"/>
      <c r="AP31" s="625"/>
      <c r="AQ31" s="625"/>
      <c r="AR31" s="625"/>
      <c r="AS31" s="625"/>
      <c r="AT31" s="6"/>
      <c r="AU31" s="6"/>
      <c r="AV31" s="6"/>
      <c r="AW31" s="6"/>
      <c r="AX31" s="6"/>
    </row>
    <row r="32" spans="1:45" s="6" customFormat="1" ht="18.75" customHeight="1" thickBot="1">
      <c r="A32" s="87" t="s">
        <v>128</v>
      </c>
      <c r="B32" s="94" t="s">
        <v>58</v>
      </c>
      <c r="C32" s="122">
        <v>9</v>
      </c>
      <c r="D32" s="122"/>
      <c r="E32" s="123"/>
      <c r="F32" s="520"/>
      <c r="G32" s="305">
        <v>4</v>
      </c>
      <c r="H32" s="512">
        <f t="shared" si="2"/>
        <v>120</v>
      </c>
      <c r="I32" s="73">
        <f>SUM(J32:L32)</f>
        <v>12</v>
      </c>
      <c r="J32" s="124">
        <v>8</v>
      </c>
      <c r="K32" s="122">
        <v>4</v>
      </c>
      <c r="L32" s="122"/>
      <c r="M32" s="379">
        <f>H32-I32</f>
        <v>108</v>
      </c>
      <c r="N32" s="125"/>
      <c r="O32" s="275"/>
      <c r="P32" s="127">
        <v>6</v>
      </c>
      <c r="Q32" s="593">
        <v>6</v>
      </c>
      <c r="R32" s="125"/>
      <c r="S32" s="258"/>
      <c r="T32" s="130"/>
      <c r="U32" s="258"/>
      <c r="V32" s="130"/>
      <c r="W32" s="258"/>
      <c r="X32" s="130"/>
      <c r="Y32" s="650"/>
      <c r="Z32" s="131"/>
      <c r="AB32" s="675" t="s">
        <v>225</v>
      </c>
      <c r="AC32" s="626"/>
      <c r="AD32" s="621"/>
      <c r="AE32" s="621"/>
      <c r="AF32" s="627"/>
      <c r="AG32" s="626"/>
      <c r="AH32" s="628"/>
      <c r="AI32" s="626"/>
      <c r="AJ32" s="624"/>
      <c r="AK32" s="622"/>
      <c r="AL32" s="622"/>
      <c r="AM32" s="622"/>
      <c r="AN32" s="622"/>
      <c r="AO32" s="622"/>
      <c r="AP32" s="622"/>
      <c r="AQ32" s="622"/>
      <c r="AR32" s="622"/>
      <c r="AS32" s="622"/>
    </row>
    <row r="33" spans="1:45" s="6" customFormat="1" ht="22.5" customHeight="1" thickBot="1">
      <c r="A33" s="87" t="s">
        <v>129</v>
      </c>
      <c r="B33" s="132" t="s">
        <v>115</v>
      </c>
      <c r="C33" s="133"/>
      <c r="D33" s="135"/>
      <c r="E33" s="186"/>
      <c r="F33" s="519"/>
      <c r="G33" s="304">
        <v>3</v>
      </c>
      <c r="H33" s="324">
        <f t="shared" si="2"/>
        <v>90</v>
      </c>
      <c r="I33" s="134"/>
      <c r="J33" s="134"/>
      <c r="K33" s="135"/>
      <c r="L33" s="135"/>
      <c r="M33" s="384"/>
      <c r="N33" s="71"/>
      <c r="O33" s="293"/>
      <c r="P33" s="168"/>
      <c r="Q33" s="294"/>
      <c r="R33" s="169"/>
      <c r="S33" s="264"/>
      <c r="T33" s="169"/>
      <c r="U33" s="264"/>
      <c r="V33" s="516"/>
      <c r="W33" s="517"/>
      <c r="X33" s="516"/>
      <c r="Y33" s="517"/>
      <c r="Z33" s="516"/>
      <c r="AB33" s="672"/>
      <c r="AC33" s="615"/>
      <c r="AD33" s="615"/>
      <c r="AE33" s="615"/>
      <c r="AF33" s="621"/>
      <c r="AG33" s="621"/>
      <c r="AH33" s="621"/>
      <c r="AI33" s="622"/>
      <c r="AJ33" s="622"/>
      <c r="AK33" s="622"/>
      <c r="AL33" s="622"/>
      <c r="AM33" s="622"/>
      <c r="AN33" s="622"/>
      <c r="AO33" s="625"/>
      <c r="AP33" s="625"/>
      <c r="AQ33" s="625"/>
      <c r="AR33" s="625"/>
      <c r="AS33" s="625"/>
    </row>
    <row r="34" spans="1:45" s="6" customFormat="1" ht="36.75" customHeight="1" thickBot="1">
      <c r="A34" s="515" t="s">
        <v>130</v>
      </c>
      <c r="B34" s="178" t="s">
        <v>202</v>
      </c>
      <c r="C34" s="145"/>
      <c r="D34" s="145" t="s">
        <v>96</v>
      </c>
      <c r="E34" s="146"/>
      <c r="F34" s="145"/>
      <c r="G34" s="305">
        <v>3.5</v>
      </c>
      <c r="H34" s="512">
        <f>G34*30</f>
        <v>105</v>
      </c>
      <c r="I34" s="124">
        <f>SUM(J34:L34)</f>
        <v>6</v>
      </c>
      <c r="J34" s="124">
        <v>6</v>
      </c>
      <c r="K34" s="122"/>
      <c r="L34" s="122"/>
      <c r="M34" s="379">
        <f>H34-I34</f>
        <v>99</v>
      </c>
      <c r="N34" s="77"/>
      <c r="O34" s="290"/>
      <c r="P34" s="126"/>
      <c r="Q34" s="275"/>
      <c r="R34" s="130"/>
      <c r="S34" s="298"/>
      <c r="T34" s="147"/>
      <c r="U34" s="298"/>
      <c r="V34" s="79">
        <v>6</v>
      </c>
      <c r="W34" s="258"/>
      <c r="X34" s="126"/>
      <c r="Y34" s="275"/>
      <c r="Z34" s="224"/>
      <c r="AB34" s="672" t="s">
        <v>227</v>
      </c>
      <c r="AC34" s="615"/>
      <c r="AD34" s="621"/>
      <c r="AE34" s="621"/>
      <c r="AF34" s="621"/>
      <c r="AG34" s="621"/>
      <c r="AH34" s="621"/>
      <c r="AI34" s="622"/>
      <c r="AJ34" s="621"/>
      <c r="AK34" s="622"/>
      <c r="AL34" s="622"/>
      <c r="AM34" s="622"/>
      <c r="AN34" s="622"/>
      <c r="AO34" s="622"/>
      <c r="AP34" s="622"/>
      <c r="AQ34" s="621"/>
      <c r="AR34" s="621"/>
      <c r="AS34" s="623"/>
    </row>
    <row r="35" spans="1:45" s="6" customFormat="1" ht="24.75" customHeight="1">
      <c r="A35" s="87" t="s">
        <v>131</v>
      </c>
      <c r="B35" s="105" t="s">
        <v>43</v>
      </c>
      <c r="C35" s="107"/>
      <c r="D35" s="107"/>
      <c r="E35" s="108"/>
      <c r="F35" s="331"/>
      <c r="G35" s="303">
        <v>15</v>
      </c>
      <c r="H35" s="109">
        <f t="shared" si="2"/>
        <v>450</v>
      </c>
      <c r="I35" s="110"/>
      <c r="J35" s="110"/>
      <c r="K35" s="106"/>
      <c r="L35" s="106"/>
      <c r="M35" s="382"/>
      <c r="N35" s="87"/>
      <c r="O35" s="273"/>
      <c r="P35" s="111"/>
      <c r="Q35" s="273"/>
      <c r="R35" s="113"/>
      <c r="S35" s="259"/>
      <c r="T35" s="113"/>
      <c r="U35" s="259"/>
      <c r="V35" s="113"/>
      <c r="W35" s="259"/>
      <c r="X35" s="113"/>
      <c r="Y35" s="259"/>
      <c r="Z35" s="114"/>
      <c r="AB35" s="672"/>
      <c r="AC35" s="615"/>
      <c r="AD35" s="621"/>
      <c r="AE35" s="621"/>
      <c r="AF35" s="621"/>
      <c r="AG35" s="621"/>
      <c r="AH35" s="621"/>
      <c r="AI35" s="622"/>
      <c r="AJ35" s="622"/>
      <c r="AK35" s="622"/>
      <c r="AL35" s="622"/>
      <c r="AM35" s="622"/>
      <c r="AN35" s="622"/>
      <c r="AO35" s="622"/>
      <c r="AP35" s="622"/>
      <c r="AQ35" s="622"/>
      <c r="AR35" s="622"/>
      <c r="AS35" s="625"/>
    </row>
    <row r="36" spans="1:45" s="6" customFormat="1" ht="20.25" customHeight="1" thickBot="1">
      <c r="A36" s="104"/>
      <c r="B36" s="149" t="s">
        <v>48</v>
      </c>
      <c r="C36" s="150"/>
      <c r="D36" s="151"/>
      <c r="E36" s="152"/>
      <c r="F36" s="315"/>
      <c r="G36" s="303">
        <v>5.5</v>
      </c>
      <c r="H36" s="109">
        <f t="shared" si="2"/>
        <v>165</v>
      </c>
      <c r="I36" s="99"/>
      <c r="J36" s="153"/>
      <c r="K36" s="154"/>
      <c r="L36" s="154"/>
      <c r="M36" s="386"/>
      <c r="N36" s="155"/>
      <c r="O36" s="291"/>
      <c r="P36" s="155"/>
      <c r="Q36" s="291"/>
      <c r="R36" s="155"/>
      <c r="S36" s="262"/>
      <c r="T36" s="156"/>
      <c r="U36" s="262"/>
      <c r="V36" s="156"/>
      <c r="W36" s="262"/>
      <c r="X36" s="156"/>
      <c r="Y36" s="262"/>
      <c r="Z36" s="156"/>
      <c r="AB36" s="672"/>
      <c r="AC36" s="626"/>
      <c r="AD36" s="626"/>
      <c r="AE36" s="626"/>
      <c r="AF36" s="626"/>
      <c r="AG36" s="626"/>
      <c r="AH36" s="626"/>
      <c r="AI36" s="626"/>
      <c r="AJ36" s="622"/>
      <c r="AK36" s="622"/>
      <c r="AL36" s="622"/>
      <c r="AM36" s="622"/>
      <c r="AN36" s="622"/>
      <c r="AO36" s="622"/>
      <c r="AP36" s="622"/>
      <c r="AQ36" s="622"/>
      <c r="AR36" s="622"/>
      <c r="AS36" s="622"/>
    </row>
    <row r="37" spans="1:45" s="6" customFormat="1" ht="24" customHeight="1" thickBot="1">
      <c r="A37" s="87"/>
      <c r="B37" s="68" t="s">
        <v>134</v>
      </c>
      <c r="C37" s="139"/>
      <c r="D37" s="139"/>
      <c r="E37" s="157"/>
      <c r="F37" s="521"/>
      <c r="G37" s="310">
        <v>9.5</v>
      </c>
      <c r="H37" s="324">
        <f t="shared" si="2"/>
        <v>285</v>
      </c>
      <c r="I37" s="158">
        <f>SUM(J37:L37)</f>
        <v>36</v>
      </c>
      <c r="J37" s="134">
        <v>24</v>
      </c>
      <c r="K37" s="135"/>
      <c r="L37" s="135">
        <v>12</v>
      </c>
      <c r="M37" s="384">
        <f>H37-I37</f>
        <v>249</v>
      </c>
      <c r="N37" s="103"/>
      <c r="O37" s="292"/>
      <c r="P37" s="159"/>
      <c r="Q37" s="289"/>
      <c r="R37" s="120"/>
      <c r="S37" s="260"/>
      <c r="T37" s="144"/>
      <c r="U37" s="260"/>
      <c r="V37" s="121"/>
      <c r="W37" s="257"/>
      <c r="X37" s="121"/>
      <c r="Y37" s="257"/>
      <c r="Z37" s="121"/>
      <c r="AB37" s="672"/>
      <c r="AC37" s="50"/>
      <c r="AD37" s="548"/>
      <c r="AE37" s="548"/>
      <c r="AF37" s="548"/>
      <c r="AG37" s="626"/>
      <c r="AH37" s="626"/>
      <c r="AI37" s="626"/>
      <c r="AJ37" s="622"/>
      <c r="AK37" s="622"/>
      <c r="AL37" s="622"/>
      <c r="AM37" s="622"/>
      <c r="AN37" s="622"/>
      <c r="AO37" s="625"/>
      <c r="AP37" s="625"/>
      <c r="AQ37" s="625"/>
      <c r="AR37" s="625"/>
      <c r="AS37" s="625"/>
    </row>
    <row r="38" spans="1:45" s="6" customFormat="1" ht="18.75" customHeight="1" thickBot="1">
      <c r="A38" s="515" t="s">
        <v>132</v>
      </c>
      <c r="B38" s="94" t="s">
        <v>59</v>
      </c>
      <c r="C38" s="160"/>
      <c r="D38" s="160" t="s">
        <v>34</v>
      </c>
      <c r="E38" s="146"/>
      <c r="F38" s="145"/>
      <c r="G38" s="311">
        <v>4.5</v>
      </c>
      <c r="H38" s="512">
        <f t="shared" si="2"/>
        <v>135</v>
      </c>
      <c r="I38" s="161">
        <f>SUM(J38:L38)</f>
        <v>18</v>
      </c>
      <c r="J38" s="162">
        <v>12</v>
      </c>
      <c r="K38" s="163"/>
      <c r="L38" s="163">
        <v>6</v>
      </c>
      <c r="M38" s="379">
        <f>H38-I38</f>
        <v>117</v>
      </c>
      <c r="N38" s="147">
        <v>12</v>
      </c>
      <c r="O38" s="266">
        <v>6</v>
      </c>
      <c r="P38" s="79"/>
      <c r="Q38" s="594"/>
      <c r="R38" s="125"/>
      <c r="S38" s="258"/>
      <c r="T38" s="130"/>
      <c r="U38" s="258"/>
      <c r="V38" s="164"/>
      <c r="W38" s="263"/>
      <c r="X38" s="164"/>
      <c r="Y38" s="651"/>
      <c r="Z38" s="165"/>
      <c r="AB38" s="672" t="s">
        <v>225</v>
      </c>
      <c r="AC38" s="629"/>
      <c r="AD38" s="621"/>
      <c r="AE38" s="627"/>
      <c r="AF38" s="548"/>
      <c r="AG38" s="50"/>
      <c r="AH38" s="50"/>
      <c r="AI38" s="626"/>
      <c r="AJ38" s="622"/>
      <c r="AK38" s="622"/>
      <c r="AL38" s="622"/>
      <c r="AM38" s="622"/>
      <c r="AN38" s="622"/>
      <c r="AO38" s="625"/>
      <c r="AP38" s="625"/>
      <c r="AQ38" s="625"/>
      <c r="AR38" s="625"/>
      <c r="AS38" s="625"/>
    </row>
    <row r="39" spans="1:45" s="6" customFormat="1" ht="20.25" customHeight="1" thickBot="1">
      <c r="A39" s="515" t="s">
        <v>133</v>
      </c>
      <c r="B39" s="94" t="s">
        <v>59</v>
      </c>
      <c r="C39" s="166" t="s">
        <v>35</v>
      </c>
      <c r="D39" s="166"/>
      <c r="E39" s="308"/>
      <c r="F39" s="524"/>
      <c r="G39" s="311">
        <v>5</v>
      </c>
      <c r="H39" s="512">
        <f t="shared" si="2"/>
        <v>150</v>
      </c>
      <c r="I39" s="161">
        <f>SUM(J39:L39)</f>
        <v>18</v>
      </c>
      <c r="J39" s="162">
        <v>12</v>
      </c>
      <c r="K39" s="163"/>
      <c r="L39" s="163">
        <v>6</v>
      </c>
      <c r="M39" s="379">
        <f>H39-I39</f>
        <v>132</v>
      </c>
      <c r="N39" s="77"/>
      <c r="O39" s="261"/>
      <c r="P39" s="127">
        <v>12</v>
      </c>
      <c r="Q39" s="266">
        <v>6</v>
      </c>
      <c r="R39" s="74"/>
      <c r="S39" s="258"/>
      <c r="T39" s="130"/>
      <c r="U39" s="258"/>
      <c r="V39" s="164"/>
      <c r="W39" s="263"/>
      <c r="X39" s="164"/>
      <c r="Y39" s="651"/>
      <c r="Z39" s="165"/>
      <c r="AB39" s="672" t="s">
        <v>225</v>
      </c>
      <c r="AC39" s="615"/>
      <c r="AD39" s="621"/>
      <c r="AE39" s="548"/>
      <c r="AF39" s="627"/>
      <c r="AG39" s="630"/>
      <c r="AH39" s="627"/>
      <c r="AI39" s="631"/>
      <c r="AJ39" s="622"/>
      <c r="AK39" s="622"/>
      <c r="AL39" s="622"/>
      <c r="AM39" s="622"/>
      <c r="AN39" s="622"/>
      <c r="AO39" s="625"/>
      <c r="AP39" s="625"/>
      <c r="AQ39" s="625"/>
      <c r="AR39" s="625"/>
      <c r="AS39" s="625"/>
    </row>
    <row r="40" spans="1:45" s="6" customFormat="1" ht="33" customHeight="1" thickBot="1">
      <c r="A40" s="87" t="s">
        <v>135</v>
      </c>
      <c r="B40" s="105" t="s">
        <v>60</v>
      </c>
      <c r="C40" s="87"/>
      <c r="D40" s="87"/>
      <c r="E40" s="167"/>
      <c r="F40" s="522"/>
      <c r="G40" s="303">
        <v>7</v>
      </c>
      <c r="H40" s="109">
        <f t="shared" si="2"/>
        <v>210</v>
      </c>
      <c r="I40" s="110"/>
      <c r="J40" s="110"/>
      <c r="K40" s="106"/>
      <c r="L40" s="106"/>
      <c r="M40" s="382"/>
      <c r="N40" s="71"/>
      <c r="O40" s="293"/>
      <c r="P40" s="523"/>
      <c r="Q40" s="294"/>
      <c r="R40" s="169"/>
      <c r="S40" s="264"/>
      <c r="T40" s="168"/>
      <c r="U40" s="294"/>
      <c r="V40" s="169"/>
      <c r="W40" s="264"/>
      <c r="X40" s="169"/>
      <c r="Y40" s="264"/>
      <c r="Z40" s="113"/>
      <c r="AB40" s="672"/>
      <c r="AC40" s="615"/>
      <c r="AD40" s="615"/>
      <c r="AE40" s="615"/>
      <c r="AF40" s="632"/>
      <c r="AG40" s="621"/>
      <c r="AH40" s="621"/>
      <c r="AI40" s="622"/>
      <c r="AJ40" s="622"/>
      <c r="AK40" s="622"/>
      <c r="AL40" s="622"/>
      <c r="AM40" s="621"/>
      <c r="AN40" s="621"/>
      <c r="AO40" s="622"/>
      <c r="AP40" s="622"/>
      <c r="AQ40" s="622"/>
      <c r="AR40" s="622"/>
      <c r="AS40" s="622"/>
    </row>
    <row r="41" spans="1:45" s="6" customFormat="1" ht="22.5" customHeight="1" thickBot="1">
      <c r="A41" s="80"/>
      <c r="B41" s="68" t="s">
        <v>48</v>
      </c>
      <c r="C41" s="71"/>
      <c r="D41" s="71"/>
      <c r="E41" s="170"/>
      <c r="F41" s="329"/>
      <c r="G41" s="304">
        <v>1.5</v>
      </c>
      <c r="H41" s="324">
        <f t="shared" si="2"/>
        <v>45</v>
      </c>
      <c r="I41" s="134"/>
      <c r="J41" s="134"/>
      <c r="K41" s="135"/>
      <c r="L41" s="135"/>
      <c r="M41" s="384"/>
      <c r="N41" s="142"/>
      <c r="O41" s="268"/>
      <c r="P41" s="143"/>
      <c r="Q41" s="274"/>
      <c r="R41" s="144"/>
      <c r="S41" s="260"/>
      <c r="T41" s="143"/>
      <c r="U41" s="274"/>
      <c r="V41" s="144"/>
      <c r="W41" s="260"/>
      <c r="X41" s="144"/>
      <c r="Y41" s="260"/>
      <c r="Z41" s="144"/>
      <c r="AB41" s="672"/>
      <c r="AC41" s="615"/>
      <c r="AD41" s="615"/>
      <c r="AE41" s="615"/>
      <c r="AF41" s="621"/>
      <c r="AG41" s="621"/>
      <c r="AH41" s="621"/>
      <c r="AI41" s="622"/>
      <c r="AJ41" s="622"/>
      <c r="AK41" s="622"/>
      <c r="AL41" s="622"/>
      <c r="AM41" s="621"/>
      <c r="AN41" s="621"/>
      <c r="AO41" s="622"/>
      <c r="AP41" s="622"/>
      <c r="AQ41" s="622"/>
      <c r="AR41" s="622"/>
      <c r="AS41" s="622"/>
    </row>
    <row r="42" spans="1:45" s="6" customFormat="1" ht="24.75" customHeight="1" thickBot="1">
      <c r="A42" s="87" t="s">
        <v>136</v>
      </c>
      <c r="B42" s="94" t="s">
        <v>58</v>
      </c>
      <c r="C42" s="77" t="s">
        <v>37</v>
      </c>
      <c r="D42" s="77"/>
      <c r="E42" s="187"/>
      <c r="F42" s="525"/>
      <c r="G42" s="305">
        <v>4</v>
      </c>
      <c r="H42" s="512">
        <f t="shared" si="2"/>
        <v>120</v>
      </c>
      <c r="I42" s="124">
        <f>SUM(J42:L42)</f>
        <v>12</v>
      </c>
      <c r="J42" s="124">
        <v>8</v>
      </c>
      <c r="K42" s="122">
        <v>4</v>
      </c>
      <c r="L42" s="122"/>
      <c r="M42" s="379">
        <f>H42-I42</f>
        <v>108</v>
      </c>
      <c r="N42" s="77"/>
      <c r="O42" s="269"/>
      <c r="P42" s="126"/>
      <c r="Q42" s="275"/>
      <c r="R42" s="130"/>
      <c r="S42" s="258"/>
      <c r="T42" s="127">
        <v>6</v>
      </c>
      <c r="U42" s="266">
        <v>6</v>
      </c>
      <c r="V42" s="130"/>
      <c r="W42" s="258"/>
      <c r="X42" s="130"/>
      <c r="Y42" s="650"/>
      <c r="Z42" s="131"/>
      <c r="AB42" s="672" t="s">
        <v>222</v>
      </c>
      <c r="AC42" s="615"/>
      <c r="AD42" s="615"/>
      <c r="AE42" s="615"/>
      <c r="AF42" s="621"/>
      <c r="AG42" s="621"/>
      <c r="AH42" s="621"/>
      <c r="AI42" s="622"/>
      <c r="AJ42" s="622"/>
      <c r="AK42" s="622"/>
      <c r="AL42" s="622"/>
      <c r="AM42" s="627"/>
      <c r="AN42" s="627"/>
      <c r="AO42" s="622"/>
      <c r="AP42" s="622"/>
      <c r="AQ42" s="622"/>
      <c r="AR42" s="622"/>
      <c r="AS42" s="622"/>
    </row>
    <row r="43" spans="1:50" s="35" customFormat="1" ht="37.5" customHeight="1" thickBot="1">
      <c r="A43" s="87" t="s">
        <v>137</v>
      </c>
      <c r="B43" s="405" t="s">
        <v>215</v>
      </c>
      <c r="C43" s="406"/>
      <c r="D43" s="406"/>
      <c r="E43" s="407"/>
      <c r="F43" s="408">
        <v>13</v>
      </c>
      <c r="G43" s="409">
        <v>1.5</v>
      </c>
      <c r="H43" s="410">
        <f t="shared" si="2"/>
        <v>45</v>
      </c>
      <c r="I43" s="411">
        <f>SUM(J43:L43)</f>
        <v>8</v>
      </c>
      <c r="J43" s="411"/>
      <c r="K43" s="412"/>
      <c r="L43" s="412">
        <v>8</v>
      </c>
      <c r="M43" s="374">
        <f>H43-I43</f>
        <v>37</v>
      </c>
      <c r="N43" s="375"/>
      <c r="O43" s="375"/>
      <c r="P43" s="413"/>
      <c r="Q43" s="413"/>
      <c r="R43" s="375"/>
      <c r="S43" s="375"/>
      <c r="T43" s="414"/>
      <c r="U43" s="414"/>
      <c r="V43" s="415">
        <v>4</v>
      </c>
      <c r="W43" s="415">
        <v>4</v>
      </c>
      <c r="X43" s="375"/>
      <c r="Y43" s="375"/>
      <c r="Z43" s="416"/>
      <c r="AA43" s="45"/>
      <c r="AB43" s="4" t="s">
        <v>223</v>
      </c>
      <c r="AC43" s="8"/>
      <c r="AD43" s="8"/>
      <c r="AE43" s="8"/>
      <c r="AF43" s="4"/>
      <c r="AG43" s="4"/>
      <c r="AH43" s="4"/>
      <c r="AI43" s="8"/>
      <c r="AJ43" s="8"/>
      <c r="AK43" s="8"/>
      <c r="AL43" s="8"/>
      <c r="AM43" s="548"/>
      <c r="AN43" s="548"/>
      <c r="AO43" s="627"/>
      <c r="AP43" s="627"/>
      <c r="AQ43" s="8"/>
      <c r="AR43" s="8"/>
      <c r="AS43" s="8"/>
      <c r="AT43" s="8"/>
      <c r="AU43" s="8"/>
      <c r="AV43" s="8"/>
      <c r="AW43" s="8"/>
      <c r="AX43" s="8"/>
    </row>
    <row r="44" spans="1:45" s="6" customFormat="1" ht="24.75" customHeight="1" thickBot="1">
      <c r="A44" s="87" t="s">
        <v>125</v>
      </c>
      <c r="B44" s="105" t="s">
        <v>239</v>
      </c>
      <c r="C44" s="106">
        <v>9</v>
      </c>
      <c r="D44" s="107"/>
      <c r="E44" s="108"/>
      <c r="F44" s="218"/>
      <c r="G44" s="325">
        <v>5</v>
      </c>
      <c r="H44" s="326">
        <f t="shared" si="2"/>
        <v>150</v>
      </c>
      <c r="I44" s="124">
        <f>SUM(J44:L44)</f>
        <v>12</v>
      </c>
      <c r="J44" s="124">
        <v>8</v>
      </c>
      <c r="K44" s="122">
        <v>4</v>
      </c>
      <c r="L44" s="122"/>
      <c r="M44" s="379">
        <f>H44-I44</f>
        <v>138</v>
      </c>
      <c r="N44" s="66"/>
      <c r="O44" s="328"/>
      <c r="P44" s="327" t="s">
        <v>240</v>
      </c>
      <c r="Q44" s="328" t="s">
        <v>240</v>
      </c>
      <c r="R44" s="156"/>
      <c r="S44" s="262"/>
      <c r="T44" s="156"/>
      <c r="U44" s="262"/>
      <c r="V44" s="156"/>
      <c r="W44" s="262"/>
      <c r="X44" s="156"/>
      <c r="Y44" s="262"/>
      <c r="Z44" s="156"/>
      <c r="AB44" s="672" t="s">
        <v>224</v>
      </c>
      <c r="AC44" s="615"/>
      <c r="AD44" s="621"/>
      <c r="AE44" s="621"/>
      <c r="AF44" s="621"/>
      <c r="AG44" s="621"/>
      <c r="AH44" s="621"/>
      <c r="AI44" s="622"/>
      <c r="AJ44" s="622"/>
      <c r="AK44" s="622"/>
      <c r="AL44" s="622"/>
      <c r="AM44" s="622"/>
      <c r="AN44" s="622"/>
      <c r="AO44" s="622"/>
      <c r="AP44" s="622"/>
      <c r="AQ44" s="622"/>
      <c r="AR44" s="622"/>
      <c r="AS44" s="622"/>
    </row>
    <row r="45" spans="1:50" s="33" customFormat="1" ht="28.5" customHeight="1" thickBot="1">
      <c r="A45" s="87" t="s">
        <v>203</v>
      </c>
      <c r="B45" s="417" t="s">
        <v>62</v>
      </c>
      <c r="C45" s="406"/>
      <c r="D45" s="406"/>
      <c r="E45" s="418" t="s">
        <v>36</v>
      </c>
      <c r="F45" s="406"/>
      <c r="G45" s="409">
        <v>1</v>
      </c>
      <c r="H45" s="410">
        <f t="shared" si="2"/>
        <v>30</v>
      </c>
      <c r="I45" s="411">
        <f>SUM(J45:L45)</f>
        <v>8</v>
      </c>
      <c r="J45" s="411"/>
      <c r="K45" s="412"/>
      <c r="L45" s="412">
        <v>8</v>
      </c>
      <c r="M45" s="374">
        <f>H45-I45</f>
        <v>22</v>
      </c>
      <c r="N45" s="406"/>
      <c r="O45" s="419"/>
      <c r="P45" s="419"/>
      <c r="Q45" s="275"/>
      <c r="R45" s="415">
        <v>4</v>
      </c>
      <c r="S45" s="415">
        <v>4</v>
      </c>
      <c r="T45" s="419"/>
      <c r="U45" s="275"/>
      <c r="V45" s="420"/>
      <c r="W45" s="420"/>
      <c r="X45" s="420"/>
      <c r="Y45" s="258"/>
      <c r="Z45" s="421"/>
      <c r="AA45" s="45"/>
      <c r="AB45" s="672" t="s">
        <v>222</v>
      </c>
      <c r="AC45" s="615"/>
      <c r="AD45" s="621"/>
      <c r="AE45" s="621"/>
      <c r="AF45" s="621"/>
      <c r="AG45" s="621"/>
      <c r="AH45" s="621"/>
      <c r="AI45" s="627"/>
      <c r="AJ45" s="627"/>
      <c r="AK45" s="627"/>
      <c r="AL45" s="627"/>
      <c r="AM45" s="621"/>
      <c r="AN45" s="621"/>
      <c r="AO45" s="622"/>
      <c r="AP45" s="622"/>
      <c r="AQ45" s="622"/>
      <c r="AR45" s="622"/>
      <c r="AS45" s="622"/>
      <c r="AT45" s="6"/>
      <c r="AU45" s="6"/>
      <c r="AV45" s="6"/>
      <c r="AW45" s="6"/>
      <c r="AX45" s="6"/>
    </row>
    <row r="46" spans="1:45" s="6" customFormat="1" ht="33.75" customHeight="1">
      <c r="A46" s="87" t="s">
        <v>138</v>
      </c>
      <c r="B46" s="528" t="s">
        <v>63</v>
      </c>
      <c r="C46" s="133"/>
      <c r="D46" s="133"/>
      <c r="E46" s="186"/>
      <c r="F46" s="519"/>
      <c r="G46" s="304">
        <v>4</v>
      </c>
      <c r="H46" s="324">
        <f t="shared" si="2"/>
        <v>120</v>
      </c>
      <c r="I46" s="134"/>
      <c r="J46" s="134"/>
      <c r="K46" s="135"/>
      <c r="L46" s="135"/>
      <c r="M46" s="384"/>
      <c r="N46" s="71"/>
      <c r="O46" s="294"/>
      <c r="P46" s="168"/>
      <c r="Q46" s="294"/>
      <c r="R46" s="169"/>
      <c r="S46" s="264"/>
      <c r="T46" s="169"/>
      <c r="U46" s="264"/>
      <c r="V46" s="169"/>
      <c r="W46" s="264"/>
      <c r="X46" s="169"/>
      <c r="Y46" s="652"/>
      <c r="Z46" s="212"/>
      <c r="AB46" s="672"/>
      <c r="AC46" s="615"/>
      <c r="AD46" s="621"/>
      <c r="AE46" s="621"/>
      <c r="AF46" s="621"/>
      <c r="AG46" s="621"/>
      <c r="AH46" s="621"/>
      <c r="AI46" s="622"/>
      <c r="AJ46" s="622"/>
      <c r="AK46" s="622"/>
      <c r="AL46" s="622"/>
      <c r="AM46" s="622"/>
      <c r="AN46" s="622"/>
      <c r="AO46" s="622"/>
      <c r="AP46" s="622"/>
      <c r="AQ46" s="622"/>
      <c r="AR46" s="622"/>
      <c r="AS46" s="622"/>
    </row>
    <row r="47" spans="1:45" s="6" customFormat="1" ht="18" customHeight="1" thickBot="1">
      <c r="A47" s="67"/>
      <c r="B47" s="68" t="s">
        <v>48</v>
      </c>
      <c r="C47" s="138"/>
      <c r="D47" s="138"/>
      <c r="E47" s="330"/>
      <c r="F47" s="330"/>
      <c r="G47" s="526">
        <v>1</v>
      </c>
      <c r="H47" s="527">
        <f t="shared" si="2"/>
        <v>30</v>
      </c>
      <c r="I47" s="141"/>
      <c r="J47" s="141"/>
      <c r="K47" s="139"/>
      <c r="L47" s="139"/>
      <c r="M47" s="385"/>
      <c r="N47" s="142"/>
      <c r="O47" s="274"/>
      <c r="P47" s="143"/>
      <c r="Q47" s="274"/>
      <c r="R47" s="144"/>
      <c r="S47" s="260"/>
      <c r="T47" s="144"/>
      <c r="U47" s="260"/>
      <c r="V47" s="144"/>
      <c r="W47" s="260"/>
      <c r="X47" s="144"/>
      <c r="Y47" s="260"/>
      <c r="Z47" s="144"/>
      <c r="AB47" s="672"/>
      <c r="AC47" s="615"/>
      <c r="AD47" s="621"/>
      <c r="AE47" s="621"/>
      <c r="AF47" s="621"/>
      <c r="AG47" s="621"/>
      <c r="AH47" s="621"/>
      <c r="AI47" s="622"/>
      <c r="AJ47" s="622"/>
      <c r="AK47" s="622"/>
      <c r="AL47" s="622"/>
      <c r="AM47" s="622"/>
      <c r="AN47" s="622"/>
      <c r="AO47" s="622"/>
      <c r="AP47" s="622"/>
      <c r="AQ47" s="622"/>
      <c r="AR47" s="622"/>
      <c r="AS47" s="622"/>
    </row>
    <row r="48" spans="1:45" s="6" customFormat="1" ht="25.5" customHeight="1" thickBot="1">
      <c r="A48" s="87" t="s">
        <v>139</v>
      </c>
      <c r="B48" s="94" t="s">
        <v>59</v>
      </c>
      <c r="C48" s="145"/>
      <c r="D48" s="145" t="s">
        <v>35</v>
      </c>
      <c r="E48" s="148"/>
      <c r="F48" s="147"/>
      <c r="G48" s="305">
        <v>3</v>
      </c>
      <c r="H48" s="512">
        <f t="shared" si="2"/>
        <v>90</v>
      </c>
      <c r="I48" s="124">
        <f>SUM(J48:L48)</f>
        <v>12</v>
      </c>
      <c r="J48" s="124">
        <v>6</v>
      </c>
      <c r="K48" s="124"/>
      <c r="L48" s="124">
        <v>6</v>
      </c>
      <c r="M48" s="379">
        <f>H48-I48</f>
        <v>78</v>
      </c>
      <c r="N48" s="77"/>
      <c r="O48" s="275"/>
      <c r="P48" s="127">
        <v>6</v>
      </c>
      <c r="Q48" s="266">
        <v>6</v>
      </c>
      <c r="R48" s="130"/>
      <c r="S48" s="258"/>
      <c r="T48" s="130"/>
      <c r="U48" s="258"/>
      <c r="V48" s="130"/>
      <c r="W48" s="258"/>
      <c r="X48" s="130"/>
      <c r="Y48" s="650"/>
      <c r="Z48" s="131"/>
      <c r="AB48" s="672" t="s">
        <v>225</v>
      </c>
      <c r="AC48" s="615"/>
      <c r="AD48" s="621"/>
      <c r="AE48" s="621"/>
      <c r="AF48" s="627"/>
      <c r="AG48" s="621"/>
      <c r="AH48" s="621"/>
      <c r="AI48" s="622"/>
      <c r="AJ48" s="622"/>
      <c r="AK48" s="622"/>
      <c r="AL48" s="622"/>
      <c r="AM48" s="622"/>
      <c r="AN48" s="622"/>
      <c r="AO48" s="622"/>
      <c r="AP48" s="622"/>
      <c r="AQ48" s="622"/>
      <c r="AR48" s="622"/>
      <c r="AS48" s="622"/>
    </row>
    <row r="49" spans="1:45" ht="21.75" customHeight="1">
      <c r="A49" s="87" t="s">
        <v>140</v>
      </c>
      <c r="B49" s="105" t="s">
        <v>64</v>
      </c>
      <c r="C49" s="87"/>
      <c r="D49" s="87"/>
      <c r="E49" s="167"/>
      <c r="F49" s="522"/>
      <c r="G49" s="303">
        <v>4</v>
      </c>
      <c r="H49" s="109">
        <f t="shared" si="2"/>
        <v>120</v>
      </c>
      <c r="I49" s="110"/>
      <c r="J49" s="110"/>
      <c r="K49" s="106"/>
      <c r="L49" s="106"/>
      <c r="M49" s="382"/>
      <c r="N49" s="87"/>
      <c r="O49" s="267"/>
      <c r="P49" s="111"/>
      <c r="Q49" s="259"/>
      <c r="R49" s="111"/>
      <c r="S49" s="267"/>
      <c r="T49" s="87"/>
      <c r="U49" s="267"/>
      <c r="V49" s="87"/>
      <c r="W49" s="267"/>
      <c r="X49" s="87"/>
      <c r="Y49" s="267"/>
      <c r="Z49" s="87"/>
      <c r="AC49" s="615"/>
      <c r="AD49" s="615"/>
      <c r="AE49" s="615"/>
      <c r="AF49" s="621"/>
      <c r="AG49" s="622"/>
      <c r="AH49" s="622"/>
      <c r="AI49" s="621"/>
      <c r="AJ49" s="615"/>
      <c r="AK49" s="615"/>
      <c r="AL49" s="615"/>
      <c r="AM49" s="615"/>
      <c r="AN49" s="615"/>
      <c r="AO49" s="615"/>
      <c r="AP49" s="615"/>
      <c r="AQ49" s="615"/>
      <c r="AR49" s="615"/>
      <c r="AS49" s="615"/>
    </row>
    <row r="50" spans="1:45" ht="20.25" customHeight="1" thickBot="1">
      <c r="A50" s="67"/>
      <c r="B50" s="68" t="s">
        <v>48</v>
      </c>
      <c r="C50" s="71"/>
      <c r="D50" s="71"/>
      <c r="E50" s="170"/>
      <c r="F50" s="329"/>
      <c r="G50" s="304">
        <v>1</v>
      </c>
      <c r="H50" s="324">
        <f t="shared" si="2"/>
        <v>30</v>
      </c>
      <c r="I50" s="134"/>
      <c r="J50" s="134"/>
      <c r="K50" s="135"/>
      <c r="L50" s="135"/>
      <c r="M50" s="384"/>
      <c r="N50" s="142"/>
      <c r="O50" s="268"/>
      <c r="P50" s="143"/>
      <c r="Q50" s="260"/>
      <c r="R50" s="143"/>
      <c r="S50" s="268"/>
      <c r="T50" s="142"/>
      <c r="U50" s="268"/>
      <c r="V50" s="142"/>
      <c r="W50" s="268"/>
      <c r="X50" s="142"/>
      <c r="Y50" s="268"/>
      <c r="Z50" s="142"/>
      <c r="AC50" s="615"/>
      <c r="AD50" s="615"/>
      <c r="AE50" s="615"/>
      <c r="AF50" s="621"/>
      <c r="AG50" s="622"/>
      <c r="AH50" s="622"/>
      <c r="AI50" s="621"/>
      <c r="AJ50" s="615"/>
      <c r="AK50" s="615"/>
      <c r="AL50" s="615"/>
      <c r="AM50" s="615"/>
      <c r="AN50" s="615"/>
      <c r="AO50" s="615"/>
      <c r="AP50" s="615"/>
      <c r="AQ50" s="615"/>
      <c r="AR50" s="615"/>
      <c r="AS50" s="615"/>
    </row>
    <row r="51" spans="1:45" ht="20.25" customHeight="1" thickBot="1">
      <c r="A51" s="87" t="s">
        <v>141</v>
      </c>
      <c r="B51" s="94" t="s">
        <v>58</v>
      </c>
      <c r="C51" s="77"/>
      <c r="D51" s="77" t="s">
        <v>36</v>
      </c>
      <c r="E51" s="187"/>
      <c r="F51" s="525"/>
      <c r="G51" s="305">
        <v>3</v>
      </c>
      <c r="H51" s="512">
        <f t="shared" si="2"/>
        <v>90</v>
      </c>
      <c r="I51" s="124">
        <f>SUM(J51:L51)</f>
        <v>12</v>
      </c>
      <c r="J51" s="124">
        <v>8</v>
      </c>
      <c r="K51" s="122">
        <v>4</v>
      </c>
      <c r="L51" s="122"/>
      <c r="M51" s="379">
        <f>H51-I51</f>
        <v>78</v>
      </c>
      <c r="N51" s="77"/>
      <c r="O51" s="269"/>
      <c r="P51" s="126"/>
      <c r="Q51" s="258"/>
      <c r="R51" s="127">
        <v>6</v>
      </c>
      <c r="S51" s="266">
        <v>6</v>
      </c>
      <c r="T51" s="77"/>
      <c r="U51" s="269"/>
      <c r="V51" s="77"/>
      <c r="W51" s="269"/>
      <c r="X51" s="77"/>
      <c r="Y51" s="653"/>
      <c r="Z51" s="189"/>
      <c r="AB51" s="4" t="s">
        <v>222</v>
      </c>
      <c r="AC51" s="615"/>
      <c r="AD51" s="615"/>
      <c r="AE51" s="615"/>
      <c r="AF51" s="621"/>
      <c r="AG51" s="622"/>
      <c r="AH51" s="622"/>
      <c r="AI51" s="627"/>
      <c r="AJ51" s="49"/>
      <c r="AK51" s="49"/>
      <c r="AL51" s="627"/>
      <c r="AM51" s="615"/>
      <c r="AN51" s="615"/>
      <c r="AO51" s="615"/>
      <c r="AP51" s="615"/>
      <c r="AQ51" s="615"/>
      <c r="AR51" s="615"/>
      <c r="AS51" s="615"/>
    </row>
    <row r="52" spans="1:45" s="6" customFormat="1" ht="21" customHeight="1">
      <c r="A52" s="87" t="s">
        <v>142</v>
      </c>
      <c r="B52" s="105" t="s">
        <v>42</v>
      </c>
      <c r="C52" s="107"/>
      <c r="D52" s="107"/>
      <c r="E52" s="108"/>
      <c r="F52" s="331"/>
      <c r="G52" s="303">
        <v>7</v>
      </c>
      <c r="H52" s="109">
        <f t="shared" si="2"/>
        <v>210</v>
      </c>
      <c r="I52" s="62"/>
      <c r="J52" s="110"/>
      <c r="K52" s="106"/>
      <c r="L52" s="106"/>
      <c r="M52" s="382"/>
      <c r="N52" s="87"/>
      <c r="O52" s="273"/>
      <c r="P52" s="111"/>
      <c r="Q52" s="273"/>
      <c r="R52" s="113"/>
      <c r="S52" s="259"/>
      <c r="T52" s="113"/>
      <c r="U52" s="259"/>
      <c r="V52" s="113"/>
      <c r="W52" s="259"/>
      <c r="X52" s="113"/>
      <c r="Y52" s="259"/>
      <c r="Z52" s="113"/>
      <c r="AB52" s="672"/>
      <c r="AC52" s="615"/>
      <c r="AD52" s="621"/>
      <c r="AE52" s="621"/>
      <c r="AF52" s="621"/>
      <c r="AG52" s="621"/>
      <c r="AH52" s="621"/>
      <c r="AI52" s="622"/>
      <c r="AJ52" s="622"/>
      <c r="AK52" s="622"/>
      <c r="AL52" s="622"/>
      <c r="AM52" s="622"/>
      <c r="AN52" s="622"/>
      <c r="AO52" s="622"/>
      <c r="AP52" s="622"/>
      <c r="AQ52" s="622"/>
      <c r="AR52" s="622"/>
      <c r="AS52" s="622"/>
    </row>
    <row r="53" spans="1:45" s="6" customFormat="1" ht="16.5" customHeight="1" thickBot="1">
      <c r="A53" s="67"/>
      <c r="B53" s="68" t="s">
        <v>48</v>
      </c>
      <c r="C53" s="190"/>
      <c r="D53" s="190"/>
      <c r="E53" s="191"/>
      <c r="F53" s="518"/>
      <c r="G53" s="313">
        <v>1</v>
      </c>
      <c r="H53" s="324">
        <f t="shared" si="2"/>
        <v>30</v>
      </c>
      <c r="I53" s="192"/>
      <c r="J53" s="193"/>
      <c r="K53" s="194"/>
      <c r="L53" s="194"/>
      <c r="M53" s="389"/>
      <c r="N53" s="195"/>
      <c r="O53" s="295"/>
      <c r="P53" s="195"/>
      <c r="Q53" s="289"/>
      <c r="R53" s="120"/>
      <c r="S53" s="260"/>
      <c r="T53" s="144"/>
      <c r="U53" s="260"/>
      <c r="V53" s="144"/>
      <c r="W53" s="260"/>
      <c r="X53" s="144"/>
      <c r="Y53" s="260"/>
      <c r="Z53" s="144"/>
      <c r="AB53" s="672"/>
      <c r="AC53" s="633"/>
      <c r="AD53" s="633"/>
      <c r="AE53" s="633"/>
      <c r="AF53" s="633"/>
      <c r="AG53" s="626"/>
      <c r="AH53" s="626"/>
      <c r="AI53" s="626"/>
      <c r="AJ53" s="622"/>
      <c r="AK53" s="622"/>
      <c r="AL53" s="622"/>
      <c r="AM53" s="622"/>
      <c r="AN53" s="622"/>
      <c r="AO53" s="622"/>
      <c r="AP53" s="622"/>
      <c r="AQ53" s="622"/>
      <c r="AR53" s="622"/>
      <c r="AS53" s="622"/>
    </row>
    <row r="54" spans="1:45" s="6" customFormat="1" ht="26.25" customHeight="1" thickBot="1">
      <c r="A54" s="87" t="s">
        <v>143</v>
      </c>
      <c r="B54" s="94" t="s">
        <v>65</v>
      </c>
      <c r="C54" s="196" t="s">
        <v>34</v>
      </c>
      <c r="D54" s="196"/>
      <c r="E54" s="197"/>
      <c r="F54" s="529"/>
      <c r="G54" s="314">
        <v>6</v>
      </c>
      <c r="H54" s="512">
        <f t="shared" si="2"/>
        <v>180</v>
      </c>
      <c r="I54" s="75">
        <f>SUM(J54:L54)</f>
        <v>18</v>
      </c>
      <c r="J54" s="198">
        <v>12</v>
      </c>
      <c r="K54" s="199">
        <v>6</v>
      </c>
      <c r="L54" s="199"/>
      <c r="M54" s="381">
        <f>H54-I54</f>
        <v>162</v>
      </c>
      <c r="N54" s="127">
        <v>12</v>
      </c>
      <c r="O54" s="266">
        <v>6</v>
      </c>
      <c r="P54" s="96"/>
      <c r="Q54" s="596"/>
      <c r="R54" s="125"/>
      <c r="S54" s="258"/>
      <c r="T54" s="130"/>
      <c r="U54" s="258"/>
      <c r="V54" s="130"/>
      <c r="W54" s="258"/>
      <c r="X54" s="130"/>
      <c r="Y54" s="258"/>
      <c r="Z54" s="131"/>
      <c r="AA54" s="45"/>
      <c r="AB54" s="672" t="s">
        <v>225</v>
      </c>
      <c r="AC54" s="627"/>
      <c r="AD54" s="627"/>
      <c r="AE54" s="627"/>
      <c r="AF54" s="634"/>
      <c r="AG54" s="626"/>
      <c r="AH54" s="626"/>
      <c r="AI54" s="626"/>
      <c r="AJ54" s="622"/>
      <c r="AK54" s="622"/>
      <c r="AL54" s="622"/>
      <c r="AM54" s="622"/>
      <c r="AN54" s="622"/>
      <c r="AO54" s="622"/>
      <c r="AP54" s="622"/>
      <c r="AQ54" s="622"/>
      <c r="AR54" s="622"/>
      <c r="AS54" s="622"/>
    </row>
    <row r="55" spans="1:45" s="6" customFormat="1" ht="33" customHeight="1" thickBot="1">
      <c r="A55" s="71" t="s">
        <v>144</v>
      </c>
      <c r="B55" s="531" t="s">
        <v>204</v>
      </c>
      <c r="C55" s="532"/>
      <c r="D55" s="532" t="s">
        <v>36</v>
      </c>
      <c r="E55" s="533"/>
      <c r="F55" s="533"/>
      <c r="G55" s="534">
        <v>3.5</v>
      </c>
      <c r="H55" s="535">
        <f>G55*30</f>
        <v>105</v>
      </c>
      <c r="I55" s="124">
        <f>SUM(J55:L55)</f>
        <v>12</v>
      </c>
      <c r="J55" s="124">
        <v>8</v>
      </c>
      <c r="K55" s="122"/>
      <c r="L55" s="122">
        <v>4</v>
      </c>
      <c r="M55" s="379">
        <f>H55-I55</f>
        <v>93</v>
      </c>
      <c r="N55" s="179"/>
      <c r="O55" s="271"/>
      <c r="P55" s="180"/>
      <c r="Q55" s="595"/>
      <c r="R55" s="127">
        <v>6</v>
      </c>
      <c r="S55" s="266">
        <v>6</v>
      </c>
      <c r="T55" s="130"/>
      <c r="U55" s="258"/>
      <c r="V55" s="130"/>
      <c r="W55" s="258"/>
      <c r="X55" s="130"/>
      <c r="Y55" s="258"/>
      <c r="Z55" s="131"/>
      <c r="AB55" s="672" t="s">
        <v>226</v>
      </c>
      <c r="AC55" s="626"/>
      <c r="AD55" s="635"/>
      <c r="AE55" s="635"/>
      <c r="AF55" s="635"/>
      <c r="AG55" s="635"/>
      <c r="AH55" s="635"/>
      <c r="AI55" s="621"/>
      <c r="AJ55" s="622"/>
      <c r="AK55" s="622"/>
      <c r="AL55" s="622"/>
      <c r="AM55" s="622"/>
      <c r="AN55" s="622"/>
      <c r="AO55" s="622"/>
      <c r="AP55" s="622"/>
      <c r="AQ55" s="622"/>
      <c r="AR55" s="622"/>
      <c r="AS55" s="622"/>
    </row>
    <row r="56" spans="1:34" ht="19.5" thickBot="1">
      <c r="A56" s="2039" t="s">
        <v>66</v>
      </c>
      <c r="B56" s="2040"/>
      <c r="C56" s="335"/>
      <c r="D56" s="336"/>
      <c r="E56" s="337"/>
      <c r="F56" s="338"/>
      <c r="G56" s="339">
        <f>SUM(G57:G58)</f>
        <v>63</v>
      </c>
      <c r="H56" s="231">
        <f>SUM(H57:H58)</f>
        <v>1740</v>
      </c>
      <c r="I56" s="231"/>
      <c r="J56" s="231"/>
      <c r="K56" s="231"/>
      <c r="L56" s="231"/>
      <c r="M56" s="390"/>
      <c r="N56" s="179"/>
      <c r="O56" s="271"/>
      <c r="P56" s="180"/>
      <c r="Q56" s="595"/>
      <c r="R56" s="179"/>
      <c r="S56" s="271"/>
      <c r="T56" s="179"/>
      <c r="U56" s="271"/>
      <c r="V56" s="179"/>
      <c r="W56" s="271"/>
      <c r="X56" s="179"/>
      <c r="Y56" s="271"/>
      <c r="Z56" s="201"/>
      <c r="AF56" s="4"/>
      <c r="AG56" s="4"/>
      <c r="AH56" s="4"/>
    </row>
    <row r="57" spans="1:34" ht="19.5" thickBot="1">
      <c r="A57" s="2039" t="s">
        <v>54</v>
      </c>
      <c r="B57" s="2040"/>
      <c r="C57" s="73"/>
      <c r="D57" s="73"/>
      <c r="E57" s="236"/>
      <c r="F57" s="73"/>
      <c r="G57" s="239">
        <f>SUMIF($B$25:$B$55,"=*на базі ВНЗ 1 рівня*",G25:G55)</f>
        <v>17.5</v>
      </c>
      <c r="H57" s="73">
        <f>SUMIF($B$25:$B$55,"=на базі ВНЗ 1 рівня",H25:H55)</f>
        <v>375</v>
      </c>
      <c r="I57" s="179"/>
      <c r="J57" s="179"/>
      <c r="K57" s="179"/>
      <c r="L57" s="179"/>
      <c r="M57" s="391"/>
      <c r="N57" s="179"/>
      <c r="O57" s="271"/>
      <c r="P57" s="180"/>
      <c r="Q57" s="595"/>
      <c r="R57" s="179"/>
      <c r="S57" s="271"/>
      <c r="T57" s="179"/>
      <c r="U57" s="271"/>
      <c r="V57" s="179"/>
      <c r="W57" s="271"/>
      <c r="X57" s="179"/>
      <c r="Y57" s="271"/>
      <c r="Z57" s="201"/>
      <c r="AF57" s="4"/>
      <c r="AG57" s="4"/>
      <c r="AH57" s="4"/>
    </row>
    <row r="58" spans="1:50" s="32" customFormat="1" ht="31.5" customHeight="1" thickBot="1">
      <c r="A58" s="2061" t="s">
        <v>55</v>
      </c>
      <c r="B58" s="2062"/>
      <c r="C58" s="370"/>
      <c r="D58" s="370"/>
      <c r="E58" s="536"/>
      <c r="F58" s="370"/>
      <c r="G58" s="372">
        <f>SUMIF($B$25:$B$55,"=*ДДМА*",G25:G55)</f>
        <v>45.5</v>
      </c>
      <c r="H58" s="370">
        <f aca="true" t="shared" si="3" ref="H58:Z58">SUMIF($B$25:$B$55,"=* ДДМА*",H25:H55)</f>
        <v>1365</v>
      </c>
      <c r="I58" s="370">
        <f t="shared" si="3"/>
        <v>154</v>
      </c>
      <c r="J58" s="370">
        <f t="shared" si="3"/>
        <v>94</v>
      </c>
      <c r="K58" s="370">
        <f t="shared" si="3"/>
        <v>22</v>
      </c>
      <c r="L58" s="370">
        <f t="shared" si="3"/>
        <v>38</v>
      </c>
      <c r="M58" s="370">
        <f t="shared" si="3"/>
        <v>1211</v>
      </c>
      <c r="N58" s="370">
        <f t="shared" si="3"/>
        <v>24</v>
      </c>
      <c r="O58" s="370">
        <f t="shared" si="3"/>
        <v>12</v>
      </c>
      <c r="P58" s="370">
        <f t="shared" si="3"/>
        <v>24</v>
      </c>
      <c r="Q58" s="370">
        <f t="shared" si="3"/>
        <v>18</v>
      </c>
      <c r="R58" s="370">
        <f t="shared" si="3"/>
        <v>16</v>
      </c>
      <c r="S58" s="370">
        <f t="shared" si="3"/>
        <v>16</v>
      </c>
      <c r="T58" s="370">
        <f t="shared" si="3"/>
        <v>6</v>
      </c>
      <c r="U58" s="370">
        <f t="shared" si="3"/>
        <v>6</v>
      </c>
      <c r="V58" s="370">
        <f t="shared" si="3"/>
        <v>10</v>
      </c>
      <c r="W58" s="370">
        <f t="shared" si="3"/>
        <v>4</v>
      </c>
      <c r="X58" s="370">
        <f t="shared" si="3"/>
        <v>6</v>
      </c>
      <c r="Y58" s="370">
        <f t="shared" si="3"/>
        <v>0</v>
      </c>
      <c r="Z58" s="370">
        <f t="shared" si="3"/>
        <v>0</v>
      </c>
      <c r="AA58" s="537"/>
      <c r="AB58" s="4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8"/>
      <c r="AU58" s="8"/>
      <c r="AV58" s="8"/>
      <c r="AW58" s="8"/>
      <c r="AX58" s="8"/>
    </row>
    <row r="59" spans="1:50" s="29" customFormat="1" ht="26.25" customHeight="1" thickBot="1">
      <c r="A59" s="2107" t="s">
        <v>67</v>
      </c>
      <c r="B59" s="2108"/>
      <c r="C59" s="2108"/>
      <c r="D59" s="2108"/>
      <c r="E59" s="2108"/>
      <c r="F59" s="2108"/>
      <c r="G59" s="2108"/>
      <c r="H59" s="2108"/>
      <c r="I59" s="2108"/>
      <c r="J59" s="2108"/>
      <c r="K59" s="2108"/>
      <c r="L59" s="2108"/>
      <c r="M59" s="2108"/>
      <c r="N59" s="2108"/>
      <c r="O59" s="2108"/>
      <c r="P59" s="2108"/>
      <c r="Q59" s="2108"/>
      <c r="R59" s="2108"/>
      <c r="S59" s="2108"/>
      <c r="T59" s="2108"/>
      <c r="U59" s="2108"/>
      <c r="V59" s="2108"/>
      <c r="W59" s="2108"/>
      <c r="X59" s="2108"/>
      <c r="Y59" s="2108"/>
      <c r="Z59" s="2109"/>
      <c r="AA59" s="30"/>
      <c r="AB59" s="674"/>
      <c r="AC59" s="30"/>
      <c r="AD59" s="30"/>
      <c r="AE59" s="636"/>
      <c r="AF59" s="636"/>
      <c r="AG59" s="636"/>
      <c r="AH59" s="636"/>
      <c r="AI59" s="636"/>
      <c r="AJ59" s="636"/>
      <c r="AK59" s="636"/>
      <c r="AL59" s="636"/>
      <c r="AM59" s="636"/>
      <c r="AN59" s="636"/>
      <c r="AO59" s="636"/>
      <c r="AP59" s="636"/>
      <c r="AQ59" s="636"/>
      <c r="AR59" s="636"/>
      <c r="AS59" s="636"/>
      <c r="AT59" s="636"/>
      <c r="AU59" s="636"/>
      <c r="AV59" s="636"/>
      <c r="AW59" s="636"/>
      <c r="AX59" s="636"/>
    </row>
    <row r="60" spans="1:50" s="29" customFormat="1" ht="19.5" customHeight="1" thickBot="1">
      <c r="A60" s="2107" t="s">
        <v>68</v>
      </c>
      <c r="B60" s="2108"/>
      <c r="C60" s="2108"/>
      <c r="D60" s="2108"/>
      <c r="E60" s="2108"/>
      <c r="F60" s="2108"/>
      <c r="G60" s="2108"/>
      <c r="H60" s="2108"/>
      <c r="I60" s="2108"/>
      <c r="J60" s="2108"/>
      <c r="K60" s="2108"/>
      <c r="L60" s="2108"/>
      <c r="M60" s="2108"/>
      <c r="N60" s="2108"/>
      <c r="O60" s="2108"/>
      <c r="P60" s="2108"/>
      <c r="Q60" s="2108"/>
      <c r="R60" s="2108"/>
      <c r="S60" s="2108"/>
      <c r="T60" s="2108"/>
      <c r="U60" s="2108"/>
      <c r="V60" s="2108"/>
      <c r="W60" s="2108"/>
      <c r="X60" s="2108"/>
      <c r="Y60" s="2108"/>
      <c r="Z60" s="2109"/>
      <c r="AA60" s="30"/>
      <c r="AB60" s="674"/>
      <c r="AC60" s="30"/>
      <c r="AD60" s="30"/>
      <c r="AE60" s="636"/>
      <c r="AF60" s="636"/>
      <c r="AG60" s="636"/>
      <c r="AH60" s="636"/>
      <c r="AI60" s="636"/>
      <c r="AJ60" s="636"/>
      <c r="AK60" s="636"/>
      <c r="AL60" s="636"/>
      <c r="AM60" s="636"/>
      <c r="AN60" s="636"/>
      <c r="AO60" s="636"/>
      <c r="AP60" s="636"/>
      <c r="AQ60" s="636"/>
      <c r="AR60" s="636"/>
      <c r="AS60" s="636"/>
      <c r="AT60" s="636"/>
      <c r="AU60" s="636"/>
      <c r="AV60" s="636"/>
      <c r="AW60" s="636"/>
      <c r="AX60" s="636"/>
    </row>
    <row r="61" spans="1:45" s="6" customFormat="1" ht="36.75" customHeight="1">
      <c r="A61" s="87" t="s">
        <v>145</v>
      </c>
      <c r="B61" s="204" t="s">
        <v>106</v>
      </c>
      <c r="C61" s="62"/>
      <c r="D61" s="63"/>
      <c r="E61" s="205"/>
      <c r="F61" s="209"/>
      <c r="G61" s="303">
        <v>5</v>
      </c>
      <c r="H61" s="64">
        <f>G61*30</f>
        <v>150</v>
      </c>
      <c r="I61" s="62"/>
      <c r="J61" s="62"/>
      <c r="K61" s="62"/>
      <c r="L61" s="62"/>
      <c r="M61" s="382"/>
      <c r="N61" s="87"/>
      <c r="O61" s="273"/>
      <c r="P61" s="111"/>
      <c r="Q61" s="273"/>
      <c r="R61" s="113"/>
      <c r="S61" s="259"/>
      <c r="T61" s="113"/>
      <c r="U61" s="259"/>
      <c r="V61" s="113"/>
      <c r="W61" s="259"/>
      <c r="X61" s="113"/>
      <c r="Y61" s="259"/>
      <c r="Z61" s="113"/>
      <c r="AB61" s="672"/>
      <c r="AC61" s="615"/>
      <c r="AD61" s="621"/>
      <c r="AE61" s="621"/>
      <c r="AF61" s="621"/>
      <c r="AG61" s="621"/>
      <c r="AH61" s="621"/>
      <c r="AI61" s="622"/>
      <c r="AJ61" s="622"/>
      <c r="AK61" s="622"/>
      <c r="AL61" s="622"/>
      <c r="AM61" s="622"/>
      <c r="AN61" s="622"/>
      <c r="AO61" s="622"/>
      <c r="AP61" s="622"/>
      <c r="AQ61" s="622"/>
      <c r="AR61" s="622"/>
      <c r="AS61" s="622"/>
    </row>
    <row r="62" spans="1:45" s="6" customFormat="1" ht="19.5" customHeight="1" thickBot="1">
      <c r="A62" s="69"/>
      <c r="B62" s="68" t="s">
        <v>48</v>
      </c>
      <c r="C62" s="136"/>
      <c r="D62" s="206"/>
      <c r="E62" s="207"/>
      <c r="F62" s="342"/>
      <c r="G62" s="316">
        <v>1</v>
      </c>
      <c r="H62" s="340">
        <f aca="true" t="shared" si="4" ref="H62:H80">G62*30</f>
        <v>30</v>
      </c>
      <c r="I62" s="136"/>
      <c r="J62" s="136"/>
      <c r="K62" s="136"/>
      <c r="L62" s="136"/>
      <c r="M62" s="385"/>
      <c r="N62" s="142"/>
      <c r="O62" s="274"/>
      <c r="P62" s="143"/>
      <c r="Q62" s="274"/>
      <c r="R62" s="144"/>
      <c r="S62" s="260"/>
      <c r="T62" s="144"/>
      <c r="U62" s="260"/>
      <c r="V62" s="144"/>
      <c r="W62" s="260"/>
      <c r="X62" s="144"/>
      <c r="Y62" s="260"/>
      <c r="Z62" s="144"/>
      <c r="AB62" s="672"/>
      <c r="AC62" s="615"/>
      <c r="AD62" s="621"/>
      <c r="AE62" s="621"/>
      <c r="AF62" s="621"/>
      <c r="AG62" s="621"/>
      <c r="AH62" s="621"/>
      <c r="AI62" s="622"/>
      <c r="AJ62" s="622"/>
      <c r="AK62" s="622"/>
      <c r="AL62" s="622"/>
      <c r="AM62" s="622"/>
      <c r="AN62" s="622"/>
      <c r="AO62" s="622"/>
      <c r="AP62" s="622"/>
      <c r="AQ62" s="622"/>
      <c r="AR62" s="622"/>
      <c r="AS62" s="622"/>
    </row>
    <row r="63" spans="1:45" s="6" customFormat="1" ht="27" customHeight="1" thickBot="1">
      <c r="A63" s="66" t="s">
        <v>146</v>
      </c>
      <c r="B63" s="94" t="s">
        <v>58</v>
      </c>
      <c r="C63" s="73">
        <v>12</v>
      </c>
      <c r="D63" s="128"/>
      <c r="E63" s="208"/>
      <c r="F63" s="216"/>
      <c r="G63" s="305">
        <v>4</v>
      </c>
      <c r="H63" s="339">
        <f t="shared" si="4"/>
        <v>120</v>
      </c>
      <c r="I63" s="73">
        <f>SUM(J63:L63)</f>
        <v>12</v>
      </c>
      <c r="J63" s="73">
        <v>8</v>
      </c>
      <c r="K63" s="73">
        <v>4</v>
      </c>
      <c r="L63" s="73"/>
      <c r="M63" s="379">
        <f>H63-I63</f>
        <v>108</v>
      </c>
      <c r="N63" s="77"/>
      <c r="O63" s="275"/>
      <c r="P63" s="126"/>
      <c r="Q63" s="275"/>
      <c r="R63" s="130"/>
      <c r="S63" s="258"/>
      <c r="T63" s="127">
        <v>6</v>
      </c>
      <c r="U63" s="127">
        <v>6</v>
      </c>
      <c r="V63" s="130"/>
      <c r="W63" s="258"/>
      <c r="X63" s="130"/>
      <c r="Y63" s="650"/>
      <c r="Z63" s="131"/>
      <c r="AB63" s="672" t="s">
        <v>222</v>
      </c>
      <c r="AC63" s="615"/>
      <c r="AD63" s="621"/>
      <c r="AE63" s="621"/>
      <c r="AF63" s="621"/>
      <c r="AG63" s="621"/>
      <c r="AH63" s="621"/>
      <c r="AI63" s="622"/>
      <c r="AJ63" s="621"/>
      <c r="AK63" s="622"/>
      <c r="AL63" s="622"/>
      <c r="AM63" s="548"/>
      <c r="AN63" s="548"/>
      <c r="AO63" s="622"/>
      <c r="AP63" s="622"/>
      <c r="AQ63" s="622"/>
      <c r="AR63" s="622"/>
      <c r="AS63" s="622"/>
    </row>
    <row r="64" spans="1:50" s="12" customFormat="1" ht="30.75" customHeight="1" thickBot="1">
      <c r="A64" s="538" t="s">
        <v>147</v>
      </c>
      <c r="B64" s="531" t="s">
        <v>205</v>
      </c>
      <c r="C64" s="532" t="s">
        <v>34</v>
      </c>
      <c r="D64" s="532"/>
      <c r="E64" s="533"/>
      <c r="F64" s="539"/>
      <c r="G64" s="534">
        <v>5</v>
      </c>
      <c r="H64" s="540">
        <f>G64*30</f>
        <v>150</v>
      </c>
      <c r="I64" s="124">
        <f>SUM(J64:L64)</f>
        <v>12</v>
      </c>
      <c r="J64" s="124">
        <v>8</v>
      </c>
      <c r="K64" s="122">
        <v>4</v>
      </c>
      <c r="L64" s="122"/>
      <c r="M64" s="379">
        <f>H64-I64</f>
        <v>138</v>
      </c>
      <c r="N64" s="127">
        <v>6</v>
      </c>
      <c r="O64" s="266">
        <v>6</v>
      </c>
      <c r="P64" s="126"/>
      <c r="Q64" s="275"/>
      <c r="R64" s="130"/>
      <c r="S64" s="258"/>
      <c r="T64" s="130"/>
      <c r="U64" s="258"/>
      <c r="V64" s="130"/>
      <c r="W64" s="258"/>
      <c r="X64" s="130"/>
      <c r="Y64" s="258"/>
      <c r="Z64" s="131"/>
      <c r="AB64" s="673" t="s">
        <v>224</v>
      </c>
      <c r="AC64" s="615"/>
      <c r="AD64" s="621"/>
      <c r="AE64" s="621"/>
      <c r="AF64" s="621"/>
      <c r="AG64" s="621"/>
      <c r="AH64" s="621"/>
      <c r="AI64" s="622"/>
      <c r="AJ64" s="622"/>
      <c r="AK64" s="622"/>
      <c r="AL64" s="622"/>
      <c r="AM64" s="622"/>
      <c r="AN64" s="622"/>
      <c r="AO64" s="622"/>
      <c r="AP64" s="622"/>
      <c r="AQ64" s="622"/>
      <c r="AR64" s="622"/>
      <c r="AS64" s="622"/>
      <c r="AT64" s="6"/>
      <c r="AU64" s="6"/>
      <c r="AV64" s="6"/>
      <c r="AW64" s="6"/>
      <c r="AX64" s="6"/>
    </row>
    <row r="65" spans="1:45" s="6" customFormat="1" ht="30" customHeight="1">
      <c r="A65" s="66" t="s">
        <v>148</v>
      </c>
      <c r="B65" s="105" t="s">
        <v>81</v>
      </c>
      <c r="C65" s="106"/>
      <c r="D65" s="107"/>
      <c r="E65" s="108"/>
      <c r="F65" s="331"/>
      <c r="G65" s="303">
        <v>6</v>
      </c>
      <c r="H65" s="64">
        <f t="shared" si="4"/>
        <v>180</v>
      </c>
      <c r="I65" s="110"/>
      <c r="J65" s="110"/>
      <c r="K65" s="106"/>
      <c r="L65" s="106"/>
      <c r="M65" s="382"/>
      <c r="N65" s="87"/>
      <c r="O65" s="273"/>
      <c r="P65" s="111"/>
      <c r="Q65" s="273"/>
      <c r="R65" s="113"/>
      <c r="S65" s="273"/>
      <c r="T65" s="113"/>
      <c r="U65" s="259"/>
      <c r="V65" s="113"/>
      <c r="W65" s="259"/>
      <c r="X65" s="113"/>
      <c r="Y65" s="259"/>
      <c r="Z65" s="113"/>
      <c r="AB65" s="672"/>
      <c r="AC65" s="615"/>
      <c r="AD65" s="621"/>
      <c r="AE65" s="621"/>
      <c r="AF65" s="621"/>
      <c r="AG65" s="621"/>
      <c r="AH65" s="621"/>
      <c r="AI65" s="622"/>
      <c r="AJ65" s="622"/>
      <c r="AK65" s="621"/>
      <c r="AL65" s="621"/>
      <c r="AM65" s="622"/>
      <c r="AN65" s="622"/>
      <c r="AO65" s="622"/>
      <c r="AP65" s="622"/>
      <c r="AQ65" s="622"/>
      <c r="AR65" s="622"/>
      <c r="AS65" s="622"/>
    </row>
    <row r="66" spans="1:45" s="6" customFormat="1" ht="21.75" customHeight="1" thickBot="1">
      <c r="A66" s="104"/>
      <c r="B66" s="68" t="s">
        <v>48</v>
      </c>
      <c r="C66" s="135"/>
      <c r="D66" s="133"/>
      <c r="E66" s="186"/>
      <c r="F66" s="330"/>
      <c r="G66" s="304">
        <v>3</v>
      </c>
      <c r="H66" s="340">
        <f t="shared" si="4"/>
        <v>90</v>
      </c>
      <c r="I66" s="134"/>
      <c r="J66" s="134"/>
      <c r="K66" s="135"/>
      <c r="L66" s="135"/>
      <c r="M66" s="384"/>
      <c r="N66" s="142"/>
      <c r="O66" s="274"/>
      <c r="P66" s="143"/>
      <c r="Q66" s="274"/>
      <c r="R66" s="144"/>
      <c r="S66" s="274"/>
      <c r="T66" s="144"/>
      <c r="U66" s="260"/>
      <c r="V66" s="144"/>
      <c r="W66" s="260"/>
      <c r="X66" s="144"/>
      <c r="Y66" s="260"/>
      <c r="Z66" s="144"/>
      <c r="AB66" s="672"/>
      <c r="AC66" s="615"/>
      <c r="AD66" s="621"/>
      <c r="AE66" s="621"/>
      <c r="AF66" s="621"/>
      <c r="AG66" s="621"/>
      <c r="AH66" s="621"/>
      <c r="AI66" s="622"/>
      <c r="AJ66" s="622"/>
      <c r="AK66" s="621"/>
      <c r="AL66" s="621"/>
      <c r="AM66" s="622"/>
      <c r="AN66" s="622"/>
      <c r="AO66" s="622"/>
      <c r="AP66" s="622"/>
      <c r="AQ66" s="622"/>
      <c r="AR66" s="622"/>
      <c r="AS66" s="622"/>
    </row>
    <row r="67" spans="1:45" s="6" customFormat="1" ht="25.5" customHeight="1" thickBot="1">
      <c r="A67" s="66" t="s">
        <v>149</v>
      </c>
      <c r="B67" s="94" t="s">
        <v>58</v>
      </c>
      <c r="C67" s="122"/>
      <c r="D67" s="145" t="s">
        <v>35</v>
      </c>
      <c r="E67" s="148"/>
      <c r="F67" s="147"/>
      <c r="G67" s="305">
        <v>3</v>
      </c>
      <c r="H67" s="339">
        <f>G67*30</f>
        <v>90</v>
      </c>
      <c r="I67" s="124">
        <f>SUM(J67:L67)</f>
        <v>8</v>
      </c>
      <c r="J67" s="124">
        <v>8</v>
      </c>
      <c r="K67" s="122"/>
      <c r="L67" s="122"/>
      <c r="M67" s="379">
        <f>H67-I67</f>
        <v>82</v>
      </c>
      <c r="N67" s="77"/>
      <c r="O67" s="275"/>
      <c r="P67" s="127">
        <v>8</v>
      </c>
      <c r="Q67" s="275" t="s">
        <v>234</v>
      </c>
      <c r="R67" s="130"/>
      <c r="S67" s="275"/>
      <c r="T67" s="130"/>
      <c r="U67" s="258"/>
      <c r="V67" s="130"/>
      <c r="W67" s="258"/>
      <c r="X67" s="130"/>
      <c r="Y67" s="650"/>
      <c r="Z67" s="131"/>
      <c r="AB67" s="672" t="s">
        <v>224</v>
      </c>
      <c r="AC67" s="615"/>
      <c r="AD67" s="621"/>
      <c r="AE67" s="621"/>
      <c r="AF67" s="548"/>
      <c r="AG67" s="621"/>
      <c r="AH67" s="621"/>
      <c r="AI67" s="622"/>
      <c r="AJ67" s="622"/>
      <c r="AK67" s="621"/>
      <c r="AL67" s="621"/>
      <c r="AM67" s="622"/>
      <c r="AN67" s="622"/>
      <c r="AO67" s="622"/>
      <c r="AP67" s="622"/>
      <c r="AQ67" s="622"/>
      <c r="AR67" s="622"/>
      <c r="AS67" s="622"/>
    </row>
    <row r="68" spans="1:50" s="12" customFormat="1" ht="38.25" customHeight="1" thickBot="1">
      <c r="A68" s="538" t="s">
        <v>150</v>
      </c>
      <c r="B68" s="541" t="s">
        <v>206</v>
      </c>
      <c r="C68" s="73"/>
      <c r="D68" s="128">
        <v>12</v>
      </c>
      <c r="E68" s="208"/>
      <c r="F68" s="216"/>
      <c r="G68" s="312">
        <v>3.5</v>
      </c>
      <c r="H68" s="339">
        <f t="shared" si="4"/>
        <v>105</v>
      </c>
      <c r="I68" s="73">
        <f>SUM(J68:L68)</f>
        <v>12</v>
      </c>
      <c r="J68" s="73">
        <v>8</v>
      </c>
      <c r="K68" s="73">
        <v>4</v>
      </c>
      <c r="L68" s="73"/>
      <c r="M68" s="379">
        <f>H68-I68</f>
        <v>93</v>
      </c>
      <c r="N68" s="77"/>
      <c r="O68" s="275"/>
      <c r="P68" s="126"/>
      <c r="Q68" s="275"/>
      <c r="R68" s="130"/>
      <c r="S68" s="258"/>
      <c r="T68" s="127">
        <v>12</v>
      </c>
      <c r="U68" s="127">
        <v>0</v>
      </c>
      <c r="V68" s="130"/>
      <c r="W68" s="258"/>
      <c r="X68" s="130"/>
      <c r="Y68" s="258"/>
      <c r="Z68" s="131"/>
      <c r="AB68" s="673" t="s">
        <v>222</v>
      </c>
      <c r="AC68" s="615"/>
      <c r="AD68" s="621"/>
      <c r="AE68" s="621"/>
      <c r="AF68" s="621"/>
      <c r="AG68" s="621"/>
      <c r="AH68" s="621"/>
      <c r="AI68" s="622"/>
      <c r="AJ68" s="622"/>
      <c r="AK68" s="622"/>
      <c r="AL68" s="622"/>
      <c r="AM68" s="622"/>
      <c r="AN68" s="622"/>
      <c r="AO68" s="622"/>
      <c r="AP68" s="622"/>
      <c r="AQ68" s="622"/>
      <c r="AR68" s="622"/>
      <c r="AS68" s="622"/>
      <c r="AT68" s="6"/>
      <c r="AU68" s="6"/>
      <c r="AV68" s="6"/>
      <c r="AW68" s="6"/>
      <c r="AX68" s="6"/>
    </row>
    <row r="69" spans="1:45" s="6" customFormat="1" ht="23.25" customHeight="1">
      <c r="A69" s="66" t="s">
        <v>151</v>
      </c>
      <c r="B69" s="105" t="s">
        <v>82</v>
      </c>
      <c r="C69" s="106"/>
      <c r="D69" s="107"/>
      <c r="E69" s="108"/>
      <c r="F69" s="331"/>
      <c r="G69" s="303">
        <v>4</v>
      </c>
      <c r="H69" s="64">
        <f t="shared" si="4"/>
        <v>120</v>
      </c>
      <c r="I69" s="110"/>
      <c r="J69" s="110"/>
      <c r="K69" s="106"/>
      <c r="L69" s="106"/>
      <c r="M69" s="382"/>
      <c r="N69" s="87"/>
      <c r="O69" s="273"/>
      <c r="P69" s="111"/>
      <c r="Q69" s="273"/>
      <c r="R69" s="113"/>
      <c r="S69" s="259"/>
      <c r="T69" s="113"/>
      <c r="U69" s="259"/>
      <c r="V69" s="111"/>
      <c r="W69" s="273"/>
      <c r="X69" s="111"/>
      <c r="Y69" s="273"/>
      <c r="Z69" s="113"/>
      <c r="AB69" s="672"/>
      <c r="AC69" s="615"/>
      <c r="AD69" s="621"/>
      <c r="AE69" s="621"/>
      <c r="AF69" s="621"/>
      <c r="AG69" s="621"/>
      <c r="AH69" s="621"/>
      <c r="AI69" s="622"/>
      <c r="AJ69" s="622"/>
      <c r="AK69" s="622"/>
      <c r="AL69" s="622"/>
      <c r="AM69" s="622"/>
      <c r="AN69" s="622"/>
      <c r="AO69" s="621"/>
      <c r="AP69" s="621"/>
      <c r="AQ69" s="621"/>
      <c r="AR69" s="621"/>
      <c r="AS69" s="622"/>
    </row>
    <row r="70" spans="1:45" s="6" customFormat="1" ht="21" customHeight="1" thickBot="1">
      <c r="A70" s="104"/>
      <c r="B70" s="68" t="s">
        <v>48</v>
      </c>
      <c r="C70" s="139"/>
      <c r="D70" s="138"/>
      <c r="E70" s="140"/>
      <c r="F70" s="330"/>
      <c r="G70" s="304">
        <v>1</v>
      </c>
      <c r="H70" s="340">
        <f t="shared" si="4"/>
        <v>30</v>
      </c>
      <c r="I70" s="134"/>
      <c r="J70" s="141"/>
      <c r="K70" s="139"/>
      <c r="L70" s="139"/>
      <c r="M70" s="385"/>
      <c r="N70" s="142"/>
      <c r="O70" s="274"/>
      <c r="P70" s="143"/>
      <c r="Q70" s="274"/>
      <c r="R70" s="144"/>
      <c r="S70" s="260"/>
      <c r="T70" s="144"/>
      <c r="U70" s="260"/>
      <c r="V70" s="143"/>
      <c r="W70" s="274"/>
      <c r="X70" s="143"/>
      <c r="Y70" s="274"/>
      <c r="Z70" s="144"/>
      <c r="AB70" s="672"/>
      <c r="AC70" s="615"/>
      <c r="AD70" s="621"/>
      <c r="AE70" s="621"/>
      <c r="AF70" s="621"/>
      <c r="AG70" s="621"/>
      <c r="AH70" s="621"/>
      <c r="AI70" s="622"/>
      <c r="AJ70" s="622"/>
      <c r="AK70" s="622"/>
      <c r="AL70" s="622"/>
      <c r="AM70" s="622"/>
      <c r="AN70" s="622"/>
      <c r="AO70" s="621"/>
      <c r="AP70" s="621"/>
      <c r="AQ70" s="621"/>
      <c r="AR70" s="621"/>
      <c r="AS70" s="622"/>
    </row>
    <row r="71" spans="1:45" s="6" customFormat="1" ht="24.75" customHeight="1" thickBot="1">
      <c r="A71" s="66" t="s">
        <v>152</v>
      </c>
      <c r="B71" s="94" t="s">
        <v>58</v>
      </c>
      <c r="C71" s="122"/>
      <c r="D71" s="145" t="s">
        <v>34</v>
      </c>
      <c r="E71" s="148"/>
      <c r="F71" s="147"/>
      <c r="G71" s="305">
        <v>3</v>
      </c>
      <c r="H71" s="339">
        <f t="shared" si="4"/>
        <v>90</v>
      </c>
      <c r="I71" s="124">
        <f>SUM(J71:L71)</f>
        <v>12</v>
      </c>
      <c r="J71" s="124">
        <v>8</v>
      </c>
      <c r="K71" s="122">
        <v>4</v>
      </c>
      <c r="L71" s="122"/>
      <c r="M71" s="379">
        <f>H71-I71</f>
        <v>78</v>
      </c>
      <c r="N71" s="127">
        <v>6</v>
      </c>
      <c r="O71" s="127">
        <v>6</v>
      </c>
      <c r="P71" s="126"/>
      <c r="Q71" s="275"/>
      <c r="R71" s="130"/>
      <c r="S71" s="258"/>
      <c r="T71" s="130"/>
      <c r="U71" s="258"/>
      <c r="V71" s="126"/>
      <c r="W71" s="275"/>
      <c r="X71" s="126"/>
      <c r="Y71" s="654"/>
      <c r="Z71" s="131"/>
      <c r="AB71" s="672" t="s">
        <v>224</v>
      </c>
      <c r="AC71" s="548"/>
      <c r="AD71" s="621"/>
      <c r="AE71" s="621"/>
      <c r="AF71" s="621"/>
      <c r="AG71" s="621"/>
      <c r="AH71" s="621"/>
      <c r="AI71" s="622"/>
      <c r="AJ71" s="622"/>
      <c r="AK71" s="622"/>
      <c r="AL71" s="622"/>
      <c r="AM71" s="622"/>
      <c r="AN71" s="622"/>
      <c r="AO71" s="621"/>
      <c r="AP71" s="621"/>
      <c r="AQ71" s="621"/>
      <c r="AR71" s="621"/>
      <c r="AS71" s="622"/>
    </row>
    <row r="72" spans="1:45" s="6" customFormat="1" ht="33.75" customHeight="1">
      <c r="A72" s="66" t="s">
        <v>153</v>
      </c>
      <c r="B72" s="105" t="s">
        <v>46</v>
      </c>
      <c r="C72" s="107"/>
      <c r="D72" s="106"/>
      <c r="E72" s="108"/>
      <c r="F72" s="331"/>
      <c r="G72" s="303">
        <v>4.5</v>
      </c>
      <c r="H72" s="64">
        <f t="shared" si="4"/>
        <v>135</v>
      </c>
      <c r="I72" s="110"/>
      <c r="J72" s="110"/>
      <c r="K72" s="106"/>
      <c r="L72" s="106"/>
      <c r="M72" s="382"/>
      <c r="N72" s="87"/>
      <c r="O72" s="273"/>
      <c r="P72" s="111"/>
      <c r="Q72" s="592"/>
      <c r="R72" s="111"/>
      <c r="S72" s="273"/>
      <c r="T72" s="111"/>
      <c r="U72" s="273"/>
      <c r="V72" s="111"/>
      <c r="W72" s="273"/>
      <c r="X72" s="111"/>
      <c r="Y72" s="273"/>
      <c r="Z72" s="111"/>
      <c r="AB72" s="672"/>
      <c r="AC72" s="615"/>
      <c r="AD72" s="621"/>
      <c r="AE72" s="621"/>
      <c r="AF72" s="621"/>
      <c r="AG72" s="624"/>
      <c r="AH72" s="624"/>
      <c r="AI72" s="621"/>
      <c r="AJ72" s="621"/>
      <c r="AK72" s="621"/>
      <c r="AL72" s="621"/>
      <c r="AM72" s="621"/>
      <c r="AN72" s="621"/>
      <c r="AO72" s="621"/>
      <c r="AP72" s="621"/>
      <c r="AQ72" s="621"/>
      <c r="AR72" s="621"/>
      <c r="AS72" s="621"/>
    </row>
    <row r="73" spans="1:45" s="6" customFormat="1" ht="23.25" customHeight="1" thickBot="1">
      <c r="A73" s="104"/>
      <c r="B73" s="68" t="s">
        <v>48</v>
      </c>
      <c r="C73" s="135"/>
      <c r="D73" s="133"/>
      <c r="E73" s="186"/>
      <c r="F73" s="330"/>
      <c r="G73" s="304">
        <v>1.5</v>
      </c>
      <c r="H73" s="340">
        <f>G73*30</f>
        <v>45</v>
      </c>
      <c r="I73" s="134"/>
      <c r="J73" s="134"/>
      <c r="K73" s="135"/>
      <c r="L73" s="135"/>
      <c r="M73" s="384"/>
      <c r="N73" s="142"/>
      <c r="O73" s="274"/>
      <c r="P73" s="143"/>
      <c r="Q73" s="274"/>
      <c r="R73" s="144"/>
      <c r="S73" s="274"/>
      <c r="T73" s="143"/>
      <c r="U73" s="274"/>
      <c r="V73" s="143"/>
      <c r="W73" s="274"/>
      <c r="X73" s="143"/>
      <c r="Y73" s="274"/>
      <c r="Z73" s="143"/>
      <c r="AB73" s="672"/>
      <c r="AC73" s="615"/>
      <c r="AD73" s="621"/>
      <c r="AE73" s="621"/>
      <c r="AF73" s="621"/>
      <c r="AG73" s="621"/>
      <c r="AH73" s="621"/>
      <c r="AI73" s="622"/>
      <c r="AJ73" s="621"/>
      <c r="AK73" s="621"/>
      <c r="AL73" s="621"/>
      <c r="AM73" s="621"/>
      <c r="AN73" s="621"/>
      <c r="AO73" s="621"/>
      <c r="AP73" s="621"/>
      <c r="AQ73" s="621"/>
      <c r="AR73" s="621"/>
      <c r="AS73" s="621"/>
    </row>
    <row r="74" spans="1:45" s="6" customFormat="1" ht="23.25" customHeight="1" thickBot="1">
      <c r="A74" s="66" t="s">
        <v>154</v>
      </c>
      <c r="B74" s="94" t="s">
        <v>58</v>
      </c>
      <c r="C74" s="145"/>
      <c r="D74" s="122">
        <v>10</v>
      </c>
      <c r="E74" s="148"/>
      <c r="F74" s="147"/>
      <c r="G74" s="305">
        <v>3</v>
      </c>
      <c r="H74" s="339">
        <f t="shared" si="4"/>
        <v>90</v>
      </c>
      <c r="I74" s="124">
        <f>SUM(J74:L74)</f>
        <v>12</v>
      </c>
      <c r="J74" s="124">
        <v>8</v>
      </c>
      <c r="K74" s="122">
        <v>4</v>
      </c>
      <c r="L74" s="122"/>
      <c r="M74" s="379">
        <f>H74-I74</f>
        <v>78</v>
      </c>
      <c r="N74" s="77"/>
      <c r="O74" s="275"/>
      <c r="P74" s="126"/>
      <c r="Q74" s="299"/>
      <c r="R74" s="127">
        <v>6</v>
      </c>
      <c r="S74" s="266">
        <v>6</v>
      </c>
      <c r="T74" s="126"/>
      <c r="U74" s="275"/>
      <c r="V74" s="126"/>
      <c r="W74" s="275"/>
      <c r="X74" s="126"/>
      <c r="Y74" s="654"/>
      <c r="Z74" s="210"/>
      <c r="AB74" s="672" t="s">
        <v>222</v>
      </c>
      <c r="AC74" s="615"/>
      <c r="AD74" s="621"/>
      <c r="AE74" s="621"/>
      <c r="AF74" s="621"/>
      <c r="AG74" s="624"/>
      <c r="AH74" s="624"/>
      <c r="AI74" s="627"/>
      <c r="AJ74" s="627"/>
      <c r="AK74" s="627"/>
      <c r="AL74" s="627"/>
      <c r="AM74" s="621"/>
      <c r="AN74" s="621"/>
      <c r="AO74" s="621"/>
      <c r="AP74" s="621"/>
      <c r="AQ74" s="621"/>
      <c r="AR74" s="621"/>
      <c r="AS74" s="621"/>
    </row>
    <row r="75" spans="1:45" s="6" customFormat="1" ht="30" customHeight="1">
      <c r="A75" s="66" t="s">
        <v>155</v>
      </c>
      <c r="B75" s="211" t="s">
        <v>83</v>
      </c>
      <c r="C75" s="107"/>
      <c r="D75" s="106"/>
      <c r="E75" s="108"/>
      <c r="F75" s="331"/>
      <c r="G75" s="317">
        <v>5</v>
      </c>
      <c r="H75" s="64">
        <f t="shared" si="4"/>
        <v>150</v>
      </c>
      <c r="I75" s="110"/>
      <c r="J75" s="110"/>
      <c r="K75" s="106"/>
      <c r="L75" s="106"/>
      <c r="M75" s="382"/>
      <c r="N75" s="87"/>
      <c r="O75" s="273"/>
      <c r="P75" s="111"/>
      <c r="Q75" s="273"/>
      <c r="R75" s="113"/>
      <c r="S75" s="273"/>
      <c r="T75" s="111"/>
      <c r="U75" s="273"/>
      <c r="V75" s="111"/>
      <c r="W75" s="273"/>
      <c r="X75" s="111"/>
      <c r="Y75" s="273"/>
      <c r="Z75" s="111"/>
      <c r="AB75" s="672"/>
      <c r="AC75" s="615"/>
      <c r="AD75" s="621"/>
      <c r="AE75" s="621"/>
      <c r="AF75" s="621"/>
      <c r="AG75" s="621"/>
      <c r="AH75" s="621"/>
      <c r="AI75" s="622"/>
      <c r="AJ75" s="621"/>
      <c r="AK75" s="621"/>
      <c r="AL75" s="621"/>
      <c r="AM75" s="621"/>
      <c r="AN75" s="621"/>
      <c r="AO75" s="621"/>
      <c r="AP75" s="621"/>
      <c r="AQ75" s="621"/>
      <c r="AR75" s="621"/>
      <c r="AS75" s="621"/>
    </row>
    <row r="76" spans="1:45" s="6" customFormat="1" ht="24.75" customHeight="1" thickBot="1">
      <c r="A76" s="104"/>
      <c r="B76" s="68" t="s">
        <v>48</v>
      </c>
      <c r="C76" s="138"/>
      <c r="D76" s="139"/>
      <c r="E76" s="140"/>
      <c r="F76" s="330"/>
      <c r="G76" s="318">
        <v>1</v>
      </c>
      <c r="H76" s="340">
        <f t="shared" si="4"/>
        <v>30</v>
      </c>
      <c r="I76" s="134"/>
      <c r="J76" s="141"/>
      <c r="K76" s="139"/>
      <c r="L76" s="139"/>
      <c r="M76" s="385"/>
      <c r="N76" s="142"/>
      <c r="O76" s="274"/>
      <c r="P76" s="143"/>
      <c r="Q76" s="274"/>
      <c r="R76" s="144"/>
      <c r="S76" s="274"/>
      <c r="T76" s="143"/>
      <c r="U76" s="274"/>
      <c r="V76" s="143"/>
      <c r="W76" s="274"/>
      <c r="X76" s="143"/>
      <c r="Y76" s="274"/>
      <c r="Z76" s="143"/>
      <c r="AB76" s="672"/>
      <c r="AC76" s="615"/>
      <c r="AD76" s="621"/>
      <c r="AE76" s="621"/>
      <c r="AF76" s="621"/>
      <c r="AG76" s="621"/>
      <c r="AH76" s="621"/>
      <c r="AI76" s="622"/>
      <c r="AJ76" s="621"/>
      <c r="AK76" s="621"/>
      <c r="AL76" s="621"/>
      <c r="AM76" s="621"/>
      <c r="AN76" s="621"/>
      <c r="AO76" s="621"/>
      <c r="AP76" s="621"/>
      <c r="AQ76" s="621"/>
      <c r="AR76" s="621"/>
      <c r="AS76" s="621"/>
    </row>
    <row r="77" spans="1:45" s="6" customFormat="1" ht="23.25" customHeight="1" thickBot="1">
      <c r="A77" s="66" t="s">
        <v>156</v>
      </c>
      <c r="B77" s="94" t="s">
        <v>58</v>
      </c>
      <c r="C77" s="145"/>
      <c r="D77" s="145" t="s">
        <v>96</v>
      </c>
      <c r="E77" s="146"/>
      <c r="F77" s="145"/>
      <c r="G77" s="305">
        <v>4</v>
      </c>
      <c r="H77" s="339">
        <f t="shared" si="4"/>
        <v>120</v>
      </c>
      <c r="I77" s="124">
        <f>SUM(J77:L77)</f>
        <v>12</v>
      </c>
      <c r="J77" s="124">
        <v>8</v>
      </c>
      <c r="K77" s="122">
        <v>4</v>
      </c>
      <c r="L77" s="122"/>
      <c r="M77" s="379">
        <f>H77-I77</f>
        <v>108</v>
      </c>
      <c r="N77" s="77"/>
      <c r="O77" s="275"/>
      <c r="P77" s="126"/>
      <c r="Q77" s="275"/>
      <c r="R77" s="130"/>
      <c r="S77" s="275"/>
      <c r="T77" s="126"/>
      <c r="U77" s="275"/>
      <c r="V77" s="127">
        <v>6</v>
      </c>
      <c r="W77" s="266">
        <v>6</v>
      </c>
      <c r="X77" s="126"/>
      <c r="Y77" s="654"/>
      <c r="Z77" s="210"/>
      <c r="AB77" s="672" t="s">
        <v>223</v>
      </c>
      <c r="AC77" s="615"/>
      <c r="AD77" s="621"/>
      <c r="AE77" s="621"/>
      <c r="AF77" s="621"/>
      <c r="AG77" s="621"/>
      <c r="AH77" s="621"/>
      <c r="AI77" s="622"/>
      <c r="AJ77" s="621"/>
      <c r="AK77" s="621"/>
      <c r="AL77" s="621"/>
      <c r="AM77" s="621"/>
      <c r="AN77" s="621"/>
      <c r="AO77" s="627"/>
      <c r="AP77" s="627"/>
      <c r="AQ77" s="621"/>
      <c r="AR77" s="621"/>
      <c r="AS77" s="621"/>
    </row>
    <row r="78" spans="1:45" s="6" customFormat="1" ht="39" customHeight="1">
      <c r="A78" s="66" t="s">
        <v>157</v>
      </c>
      <c r="B78" s="105" t="s">
        <v>84</v>
      </c>
      <c r="C78" s="107"/>
      <c r="D78" s="106"/>
      <c r="E78" s="108"/>
      <c r="F78" s="331"/>
      <c r="G78" s="303">
        <v>4</v>
      </c>
      <c r="H78" s="64">
        <f t="shared" si="4"/>
        <v>120</v>
      </c>
      <c r="I78" s="62"/>
      <c r="J78" s="62"/>
      <c r="K78" s="62"/>
      <c r="L78" s="62"/>
      <c r="M78" s="382"/>
      <c r="N78" s="87"/>
      <c r="O78" s="273"/>
      <c r="P78" s="111"/>
      <c r="Q78" s="273"/>
      <c r="R78" s="113"/>
      <c r="S78" s="259"/>
      <c r="T78" s="113"/>
      <c r="U78" s="259"/>
      <c r="V78" s="111"/>
      <c r="W78" s="273"/>
      <c r="X78" s="113"/>
      <c r="Y78" s="259"/>
      <c r="Z78" s="113"/>
      <c r="AB78" s="672"/>
      <c r="AC78" s="615"/>
      <c r="AD78" s="621"/>
      <c r="AE78" s="621"/>
      <c r="AF78" s="621"/>
      <c r="AG78" s="621"/>
      <c r="AH78" s="621"/>
      <c r="AI78" s="622"/>
      <c r="AJ78" s="621"/>
      <c r="AK78" s="622"/>
      <c r="AL78" s="622"/>
      <c r="AM78" s="622"/>
      <c r="AN78" s="622"/>
      <c r="AO78" s="621"/>
      <c r="AP78" s="621"/>
      <c r="AQ78" s="622"/>
      <c r="AR78" s="622"/>
      <c r="AS78" s="622"/>
    </row>
    <row r="79" spans="1:45" s="6" customFormat="1" ht="21" customHeight="1" thickBot="1">
      <c r="A79" s="341"/>
      <c r="B79" s="68" t="s">
        <v>48</v>
      </c>
      <c r="C79" s="136"/>
      <c r="D79" s="206"/>
      <c r="E79" s="207"/>
      <c r="F79" s="342"/>
      <c r="G79" s="304">
        <v>1</v>
      </c>
      <c r="H79" s="340">
        <f t="shared" si="4"/>
        <v>30</v>
      </c>
      <c r="I79" s="136"/>
      <c r="J79" s="136"/>
      <c r="K79" s="136"/>
      <c r="L79" s="136"/>
      <c r="M79" s="385"/>
      <c r="N79" s="142"/>
      <c r="O79" s="274"/>
      <c r="P79" s="143"/>
      <c r="Q79" s="274"/>
      <c r="R79" s="144"/>
      <c r="S79" s="260"/>
      <c r="T79" s="144"/>
      <c r="U79" s="260"/>
      <c r="V79" s="144"/>
      <c r="W79" s="260"/>
      <c r="X79" s="144"/>
      <c r="Y79" s="260"/>
      <c r="Z79" s="144"/>
      <c r="AB79" s="672"/>
      <c r="AC79" s="615"/>
      <c r="AD79" s="621"/>
      <c r="AE79" s="621"/>
      <c r="AF79" s="621"/>
      <c r="AG79" s="621"/>
      <c r="AH79" s="621"/>
      <c r="AI79" s="622"/>
      <c r="AJ79" s="621"/>
      <c r="AK79" s="622"/>
      <c r="AL79" s="622"/>
      <c r="AM79" s="622"/>
      <c r="AN79" s="622"/>
      <c r="AO79" s="622"/>
      <c r="AP79" s="622"/>
      <c r="AQ79" s="622"/>
      <c r="AR79" s="622"/>
      <c r="AS79" s="622"/>
    </row>
    <row r="80" spans="1:45" s="6" customFormat="1" ht="27" customHeight="1" thickBot="1">
      <c r="A80" s="185" t="s">
        <v>158</v>
      </c>
      <c r="B80" s="94" t="s">
        <v>58</v>
      </c>
      <c r="C80" s="145"/>
      <c r="D80" s="122">
        <v>12</v>
      </c>
      <c r="E80" s="148"/>
      <c r="F80" s="147"/>
      <c r="G80" s="305">
        <v>3</v>
      </c>
      <c r="H80" s="339">
        <f t="shared" si="4"/>
        <v>90</v>
      </c>
      <c r="I80" s="124">
        <f>SUM(J80:L80)</f>
        <v>8</v>
      </c>
      <c r="J80" s="124">
        <v>8</v>
      </c>
      <c r="K80" s="122"/>
      <c r="L80" s="122"/>
      <c r="M80" s="379">
        <f>H80-I80</f>
        <v>82</v>
      </c>
      <c r="N80" s="77"/>
      <c r="O80" s="275"/>
      <c r="P80" s="126"/>
      <c r="Q80" s="275"/>
      <c r="R80" s="130"/>
      <c r="S80" s="258"/>
      <c r="T80" s="127">
        <v>8</v>
      </c>
      <c r="U80" s="261">
        <v>0</v>
      </c>
      <c r="V80" s="126"/>
      <c r="W80" s="275"/>
      <c r="X80" s="130"/>
      <c r="Y80" s="650"/>
      <c r="Z80" s="131"/>
      <c r="AB80" s="672" t="s">
        <v>222</v>
      </c>
      <c r="AC80" s="615"/>
      <c r="AD80" s="621"/>
      <c r="AE80" s="621"/>
      <c r="AF80" s="621"/>
      <c r="AG80" s="621"/>
      <c r="AH80" s="621"/>
      <c r="AI80" s="622"/>
      <c r="AJ80" s="621"/>
      <c r="AK80" s="622"/>
      <c r="AL80" s="622"/>
      <c r="AM80" s="548"/>
      <c r="AN80" s="548"/>
      <c r="AO80" s="621"/>
      <c r="AP80" s="621"/>
      <c r="AQ80" s="622"/>
      <c r="AR80" s="622"/>
      <c r="AS80" s="622"/>
    </row>
    <row r="81" spans="1:45" s="6" customFormat="1" ht="39.75" customHeight="1">
      <c r="A81" s="66" t="s">
        <v>160</v>
      </c>
      <c r="B81" s="105" t="s">
        <v>159</v>
      </c>
      <c r="C81" s="107"/>
      <c r="D81" s="106"/>
      <c r="E81" s="331"/>
      <c r="F81" s="331"/>
      <c r="G81" s="310">
        <v>6</v>
      </c>
      <c r="H81" s="64">
        <f>G81*30</f>
        <v>180</v>
      </c>
      <c r="I81" s="110"/>
      <c r="J81" s="110"/>
      <c r="K81" s="106"/>
      <c r="L81" s="106"/>
      <c r="M81" s="382"/>
      <c r="N81" s="87"/>
      <c r="O81" s="273"/>
      <c r="P81" s="111"/>
      <c r="Q81" s="273"/>
      <c r="R81" s="113"/>
      <c r="S81" s="259"/>
      <c r="T81" s="88"/>
      <c r="U81" s="587"/>
      <c r="V81" s="111"/>
      <c r="W81" s="273"/>
      <c r="X81" s="113"/>
      <c r="Y81" s="259"/>
      <c r="Z81" s="113"/>
      <c r="AB81" s="672"/>
      <c r="AC81" s="615"/>
      <c r="AD81" s="621"/>
      <c r="AE81" s="621"/>
      <c r="AF81" s="621"/>
      <c r="AG81" s="621"/>
      <c r="AH81" s="621"/>
      <c r="AI81" s="622"/>
      <c r="AJ81" s="621"/>
      <c r="AK81" s="622"/>
      <c r="AL81" s="622"/>
      <c r="AM81" s="548"/>
      <c r="AN81" s="548"/>
      <c r="AO81" s="621"/>
      <c r="AP81" s="621"/>
      <c r="AQ81" s="622"/>
      <c r="AR81" s="622"/>
      <c r="AS81" s="622"/>
    </row>
    <row r="82" spans="1:45" s="6" customFormat="1" ht="24.75" customHeight="1" thickBot="1">
      <c r="A82" s="341"/>
      <c r="B82" s="68" t="s">
        <v>48</v>
      </c>
      <c r="C82" s="138"/>
      <c r="D82" s="139"/>
      <c r="E82" s="330"/>
      <c r="F82" s="330"/>
      <c r="G82" s="343">
        <v>1.5</v>
      </c>
      <c r="H82" s="341">
        <f>G82*30</f>
        <v>45</v>
      </c>
      <c r="I82" s="141"/>
      <c r="J82" s="141"/>
      <c r="K82" s="139"/>
      <c r="L82" s="139"/>
      <c r="M82" s="385"/>
      <c r="N82" s="142"/>
      <c r="O82" s="274"/>
      <c r="P82" s="143"/>
      <c r="Q82" s="274"/>
      <c r="R82" s="144"/>
      <c r="S82" s="274"/>
      <c r="T82" s="143"/>
      <c r="U82" s="274"/>
      <c r="V82" s="143"/>
      <c r="W82" s="274"/>
      <c r="X82" s="143"/>
      <c r="Y82" s="274"/>
      <c r="Z82" s="143"/>
      <c r="AB82" s="672"/>
      <c r="AC82" s="615"/>
      <c r="AD82" s="621"/>
      <c r="AE82" s="621"/>
      <c r="AF82" s="621"/>
      <c r="AG82" s="621"/>
      <c r="AH82" s="621"/>
      <c r="AI82" s="622"/>
      <c r="AJ82" s="621"/>
      <c r="AK82" s="621"/>
      <c r="AL82" s="621"/>
      <c r="AM82" s="621"/>
      <c r="AN82" s="621"/>
      <c r="AO82" s="621"/>
      <c r="AP82" s="621"/>
      <c r="AQ82" s="621"/>
      <c r="AR82" s="621"/>
      <c r="AS82" s="621"/>
    </row>
    <row r="83" spans="1:45" s="6" customFormat="1" ht="30" customHeight="1" thickBot="1">
      <c r="A83" s="185" t="s">
        <v>161</v>
      </c>
      <c r="B83" s="171" t="s">
        <v>58</v>
      </c>
      <c r="C83" s="183" t="s">
        <v>96</v>
      </c>
      <c r="D83" s="183"/>
      <c r="E83" s="544"/>
      <c r="F83" s="183"/>
      <c r="G83" s="545">
        <v>3.5</v>
      </c>
      <c r="H83" s="229">
        <f>G83*30</f>
        <v>105</v>
      </c>
      <c r="I83" s="158">
        <f>SUM(J83:L83)</f>
        <v>12</v>
      </c>
      <c r="J83" s="158">
        <v>8</v>
      </c>
      <c r="K83" s="173">
        <v>4</v>
      </c>
      <c r="L83" s="173"/>
      <c r="M83" s="388">
        <f>H83-I83</f>
        <v>93</v>
      </c>
      <c r="N83" s="172"/>
      <c r="O83" s="276"/>
      <c r="P83" s="174"/>
      <c r="Q83" s="276"/>
      <c r="R83" s="175"/>
      <c r="S83" s="265"/>
      <c r="T83" s="175"/>
      <c r="U83" s="265"/>
      <c r="V83" s="176">
        <v>6</v>
      </c>
      <c r="W83" s="334">
        <v>6</v>
      </c>
      <c r="X83" s="175"/>
      <c r="Y83" s="655"/>
      <c r="Z83" s="177"/>
      <c r="AB83" s="672" t="s">
        <v>223</v>
      </c>
      <c r="AC83" s="615"/>
      <c r="AD83" s="621"/>
      <c r="AE83" s="621"/>
      <c r="AF83" s="621"/>
      <c r="AG83" s="621"/>
      <c r="AH83" s="621"/>
      <c r="AI83" s="622"/>
      <c r="AJ83" s="622"/>
      <c r="AK83" s="622"/>
      <c r="AL83" s="622"/>
      <c r="AM83" s="622"/>
      <c r="AN83" s="622"/>
      <c r="AO83" s="627"/>
      <c r="AP83" s="627"/>
      <c r="AQ83" s="622"/>
      <c r="AR83" s="622"/>
      <c r="AS83" s="622"/>
    </row>
    <row r="84" spans="1:50" s="18" customFormat="1" ht="36" customHeight="1" thickBot="1">
      <c r="A84" s="185" t="s">
        <v>162</v>
      </c>
      <c r="B84" s="405" t="s">
        <v>91</v>
      </c>
      <c r="C84" s="412"/>
      <c r="D84" s="412"/>
      <c r="E84" s="407">
        <v>14</v>
      </c>
      <c r="F84" s="408"/>
      <c r="G84" s="422">
        <f>H84/30</f>
        <v>1</v>
      </c>
      <c r="H84" s="543">
        <v>30</v>
      </c>
      <c r="I84" s="411">
        <f>SUM(J84:L84)</f>
        <v>8</v>
      </c>
      <c r="J84" s="542"/>
      <c r="K84" s="411"/>
      <c r="L84" s="415">
        <v>8</v>
      </c>
      <c r="M84" s="376">
        <f>H84-I84</f>
        <v>22</v>
      </c>
      <c r="N84" s="406"/>
      <c r="O84" s="419"/>
      <c r="P84" s="419"/>
      <c r="Q84" s="419"/>
      <c r="R84" s="420"/>
      <c r="S84" s="420"/>
      <c r="T84" s="420"/>
      <c r="U84" s="420"/>
      <c r="V84" s="420"/>
      <c r="W84" s="420"/>
      <c r="X84" s="415">
        <v>4</v>
      </c>
      <c r="Y84" s="423">
        <v>4</v>
      </c>
      <c r="Z84" s="421"/>
      <c r="AA84" s="37"/>
      <c r="AB84" s="672" t="s">
        <v>223</v>
      </c>
      <c r="AC84" s="615"/>
      <c r="AD84" s="621"/>
      <c r="AE84" s="621"/>
      <c r="AF84" s="621"/>
      <c r="AG84" s="621"/>
      <c r="AH84" s="621"/>
      <c r="AI84" s="622"/>
      <c r="AJ84" s="622"/>
      <c r="AK84" s="622"/>
      <c r="AL84" s="622"/>
      <c r="AM84" s="622"/>
      <c r="AN84" s="622"/>
      <c r="AO84" s="622"/>
      <c r="AP84" s="622"/>
      <c r="AQ84" s="627"/>
      <c r="AR84" s="627"/>
      <c r="AS84" s="622"/>
      <c r="AT84" s="6"/>
      <c r="AU84" s="6"/>
      <c r="AV84" s="6"/>
      <c r="AW84" s="6"/>
      <c r="AX84" s="6"/>
    </row>
    <row r="85" spans="1:50" s="12" customFormat="1" ht="36" customHeight="1">
      <c r="A85" s="66" t="s">
        <v>163</v>
      </c>
      <c r="B85" s="105" t="s">
        <v>50</v>
      </c>
      <c r="C85" s="107"/>
      <c r="D85" s="107" t="s">
        <v>80</v>
      </c>
      <c r="E85" s="181"/>
      <c r="F85" s="107"/>
      <c r="G85" s="303">
        <v>6</v>
      </c>
      <c r="H85" s="64">
        <f aca="true" t="shared" si="5" ref="H85:H94">G85*30</f>
        <v>180</v>
      </c>
      <c r="I85" s="213"/>
      <c r="J85" s="213"/>
      <c r="K85" s="213"/>
      <c r="L85" s="213"/>
      <c r="M85" s="393"/>
      <c r="N85" s="87"/>
      <c r="O85" s="273"/>
      <c r="P85" s="111"/>
      <c r="Q85" s="273"/>
      <c r="R85" s="113"/>
      <c r="S85" s="259"/>
      <c r="T85" s="113"/>
      <c r="U85" s="259"/>
      <c r="V85" s="111"/>
      <c r="W85" s="273"/>
      <c r="X85" s="113"/>
      <c r="Y85" s="259"/>
      <c r="Z85" s="113"/>
      <c r="AB85" s="673"/>
      <c r="AC85" s="615"/>
      <c r="AD85" s="621"/>
      <c r="AE85" s="621"/>
      <c r="AF85" s="621"/>
      <c r="AG85" s="621"/>
      <c r="AH85" s="621"/>
      <c r="AI85" s="622"/>
      <c r="AJ85" s="622"/>
      <c r="AK85" s="622"/>
      <c r="AL85" s="622"/>
      <c r="AM85" s="622"/>
      <c r="AN85" s="622"/>
      <c r="AO85" s="621"/>
      <c r="AP85" s="621"/>
      <c r="AQ85" s="622"/>
      <c r="AR85" s="622"/>
      <c r="AS85" s="622"/>
      <c r="AT85" s="6"/>
      <c r="AU85" s="6"/>
      <c r="AV85" s="6"/>
      <c r="AW85" s="6"/>
      <c r="AX85" s="6"/>
    </row>
    <row r="86" spans="1:50" s="12" customFormat="1" ht="21.75" customHeight="1" thickBot="1">
      <c r="A86" s="341"/>
      <c r="B86" s="68" t="s">
        <v>48</v>
      </c>
      <c r="C86" s="214"/>
      <c r="D86" s="214"/>
      <c r="E86" s="214"/>
      <c r="F86" s="215"/>
      <c r="G86" s="304">
        <v>2.5</v>
      </c>
      <c r="H86" s="340">
        <f t="shared" si="5"/>
        <v>75</v>
      </c>
      <c r="I86" s="70"/>
      <c r="J86" s="215"/>
      <c r="K86" s="215"/>
      <c r="L86" s="215"/>
      <c r="M86" s="394"/>
      <c r="N86" s="142"/>
      <c r="O86" s="274"/>
      <c r="P86" s="143"/>
      <c r="Q86" s="274"/>
      <c r="R86" s="144"/>
      <c r="S86" s="260"/>
      <c r="T86" s="144"/>
      <c r="U86" s="260"/>
      <c r="V86" s="143"/>
      <c r="W86" s="274"/>
      <c r="X86" s="144"/>
      <c r="Y86" s="260"/>
      <c r="Z86" s="144"/>
      <c r="AB86" s="673"/>
      <c r="AC86" s="615"/>
      <c r="AD86" s="621"/>
      <c r="AE86" s="621"/>
      <c r="AF86" s="621"/>
      <c r="AG86" s="621"/>
      <c r="AH86" s="621"/>
      <c r="AI86" s="622"/>
      <c r="AJ86" s="622"/>
      <c r="AK86" s="622"/>
      <c r="AL86" s="622"/>
      <c r="AM86" s="622"/>
      <c r="AN86" s="622"/>
      <c r="AO86" s="621"/>
      <c r="AP86" s="621"/>
      <c r="AQ86" s="622"/>
      <c r="AR86" s="622"/>
      <c r="AS86" s="622"/>
      <c r="AT86" s="6"/>
      <c r="AU86" s="6"/>
      <c r="AV86" s="6"/>
      <c r="AW86" s="6"/>
      <c r="AX86" s="6"/>
    </row>
    <row r="87" spans="1:50" s="12" customFormat="1" ht="25.5" customHeight="1" thickBot="1">
      <c r="A87" s="185" t="s">
        <v>164</v>
      </c>
      <c r="B87" s="94" t="s">
        <v>58</v>
      </c>
      <c r="C87" s="145" t="s">
        <v>96</v>
      </c>
      <c r="D87" s="145" t="s">
        <v>80</v>
      </c>
      <c r="E87" s="146"/>
      <c r="F87" s="145"/>
      <c r="G87" s="305">
        <v>3.5</v>
      </c>
      <c r="H87" s="339">
        <f t="shared" si="5"/>
        <v>105</v>
      </c>
      <c r="I87" s="124">
        <f>SUM(J87:L87)</f>
        <v>12</v>
      </c>
      <c r="J87" s="124">
        <v>8</v>
      </c>
      <c r="K87" s="122">
        <v>4</v>
      </c>
      <c r="L87" s="122"/>
      <c r="M87" s="379">
        <f>H87-I87</f>
        <v>93</v>
      </c>
      <c r="N87" s="77"/>
      <c r="O87" s="275"/>
      <c r="P87" s="126"/>
      <c r="Q87" s="275"/>
      <c r="R87" s="130"/>
      <c r="S87" s="258"/>
      <c r="T87" s="130"/>
      <c r="U87" s="258"/>
      <c r="V87" s="127">
        <v>6</v>
      </c>
      <c r="W87" s="266">
        <v>6</v>
      </c>
      <c r="X87" s="130"/>
      <c r="Y87" s="650"/>
      <c r="Z87" s="131"/>
      <c r="AB87" s="673" t="s">
        <v>223</v>
      </c>
      <c r="AC87" s="615"/>
      <c r="AD87" s="621"/>
      <c r="AE87" s="621"/>
      <c r="AF87" s="621"/>
      <c r="AG87" s="621"/>
      <c r="AH87" s="621"/>
      <c r="AI87" s="622"/>
      <c r="AJ87" s="622"/>
      <c r="AK87" s="622"/>
      <c r="AL87" s="622"/>
      <c r="AM87" s="622"/>
      <c r="AN87" s="622"/>
      <c r="AO87" s="627"/>
      <c r="AP87" s="627"/>
      <c r="AQ87" s="622"/>
      <c r="AR87" s="622"/>
      <c r="AS87" s="622"/>
      <c r="AT87" s="6"/>
      <c r="AU87" s="6"/>
      <c r="AV87" s="6"/>
      <c r="AW87" s="6"/>
      <c r="AX87" s="6"/>
    </row>
    <row r="88" spans="1:45" s="6" customFormat="1" ht="39" customHeight="1" thickBot="1">
      <c r="A88" s="538" t="s">
        <v>165</v>
      </c>
      <c r="B88" s="178" t="s">
        <v>207</v>
      </c>
      <c r="C88" s="122">
        <v>9</v>
      </c>
      <c r="D88" s="145"/>
      <c r="E88" s="148"/>
      <c r="F88" s="147"/>
      <c r="G88" s="305">
        <v>5.5</v>
      </c>
      <c r="H88" s="339">
        <f t="shared" si="5"/>
        <v>165</v>
      </c>
      <c r="I88" s="124">
        <f>SUM(J88:L88)</f>
        <v>14</v>
      </c>
      <c r="J88" s="124">
        <v>8</v>
      </c>
      <c r="K88" s="122">
        <v>6</v>
      </c>
      <c r="L88" s="122"/>
      <c r="M88" s="379">
        <f>H88-I88</f>
        <v>151</v>
      </c>
      <c r="N88" s="77"/>
      <c r="O88" s="275"/>
      <c r="P88" s="127">
        <v>8</v>
      </c>
      <c r="Q88" s="266">
        <v>6</v>
      </c>
      <c r="R88" s="130"/>
      <c r="S88" s="258"/>
      <c r="T88" s="130"/>
      <c r="U88" s="258"/>
      <c r="V88" s="130"/>
      <c r="W88" s="258"/>
      <c r="X88" s="130"/>
      <c r="Y88" s="258"/>
      <c r="Z88" s="131"/>
      <c r="AB88" s="672" t="s">
        <v>224</v>
      </c>
      <c r="AC88" s="615"/>
      <c r="AD88" s="622"/>
      <c r="AE88" s="622"/>
      <c r="AF88" s="621"/>
      <c r="AG88" s="621"/>
      <c r="AH88" s="621"/>
      <c r="AI88" s="622"/>
      <c r="AJ88" s="622"/>
      <c r="AK88" s="622"/>
      <c r="AL88" s="622"/>
      <c r="AM88" s="622"/>
      <c r="AN88" s="622"/>
      <c r="AO88" s="622"/>
      <c r="AP88" s="622"/>
      <c r="AQ88" s="622"/>
      <c r="AR88" s="622"/>
      <c r="AS88" s="622"/>
    </row>
    <row r="89" spans="1:45" s="6" customFormat="1" ht="24.75" customHeight="1">
      <c r="A89" s="66" t="s">
        <v>166</v>
      </c>
      <c r="B89" s="105" t="s">
        <v>85</v>
      </c>
      <c r="C89" s="106"/>
      <c r="D89" s="107"/>
      <c r="E89" s="108"/>
      <c r="F89" s="331"/>
      <c r="G89" s="303">
        <v>4</v>
      </c>
      <c r="H89" s="64">
        <f t="shared" si="5"/>
        <v>120</v>
      </c>
      <c r="I89" s="110"/>
      <c r="J89" s="110"/>
      <c r="K89" s="106"/>
      <c r="L89" s="106"/>
      <c r="M89" s="382"/>
      <c r="N89" s="87"/>
      <c r="O89" s="273"/>
      <c r="P89" s="111"/>
      <c r="Q89" s="597"/>
      <c r="R89" s="114"/>
      <c r="S89" s="259"/>
      <c r="T89" s="113"/>
      <c r="U89" s="259"/>
      <c r="V89" s="113"/>
      <c r="W89" s="259"/>
      <c r="X89" s="113"/>
      <c r="Y89" s="259"/>
      <c r="Z89" s="113"/>
      <c r="AB89" s="672"/>
      <c r="AC89" s="615"/>
      <c r="AD89" s="621"/>
      <c r="AE89" s="621"/>
      <c r="AF89" s="621"/>
      <c r="AG89" s="637"/>
      <c r="AH89" s="637"/>
      <c r="AI89" s="625"/>
      <c r="AJ89" s="621"/>
      <c r="AK89" s="622"/>
      <c r="AL89" s="622"/>
      <c r="AM89" s="622"/>
      <c r="AN89" s="622"/>
      <c r="AO89" s="622"/>
      <c r="AP89" s="622"/>
      <c r="AQ89" s="622"/>
      <c r="AR89" s="622"/>
      <c r="AS89" s="622"/>
    </row>
    <row r="90" spans="1:45" s="6" customFormat="1" ht="27.75" customHeight="1" thickBot="1">
      <c r="A90" s="341"/>
      <c r="B90" s="68" t="s">
        <v>48</v>
      </c>
      <c r="C90" s="135"/>
      <c r="D90" s="133"/>
      <c r="E90" s="186"/>
      <c r="F90" s="330"/>
      <c r="G90" s="304">
        <v>1</v>
      </c>
      <c r="H90" s="340">
        <f t="shared" si="5"/>
        <v>30</v>
      </c>
      <c r="I90" s="134"/>
      <c r="J90" s="134"/>
      <c r="K90" s="135"/>
      <c r="L90" s="135"/>
      <c r="M90" s="385"/>
      <c r="N90" s="142"/>
      <c r="O90" s="274"/>
      <c r="P90" s="143"/>
      <c r="Q90" s="598"/>
      <c r="R90" s="121"/>
      <c r="S90" s="260"/>
      <c r="T90" s="144"/>
      <c r="U90" s="260"/>
      <c r="V90" s="144"/>
      <c r="W90" s="260"/>
      <c r="X90" s="144"/>
      <c r="Y90" s="260"/>
      <c r="Z90" s="144"/>
      <c r="AB90" s="672"/>
      <c r="AC90" s="615"/>
      <c r="AD90" s="621"/>
      <c r="AE90" s="621"/>
      <c r="AF90" s="621"/>
      <c r="AG90" s="637"/>
      <c r="AH90" s="637"/>
      <c r="AI90" s="625"/>
      <c r="AJ90" s="621"/>
      <c r="AK90" s="622"/>
      <c r="AL90" s="622"/>
      <c r="AM90" s="622"/>
      <c r="AN90" s="622"/>
      <c r="AO90" s="622"/>
      <c r="AP90" s="622"/>
      <c r="AQ90" s="622"/>
      <c r="AR90" s="622"/>
      <c r="AS90" s="622"/>
    </row>
    <row r="91" spans="1:45" s="6" customFormat="1" ht="24" customHeight="1" thickBot="1">
      <c r="A91" s="185" t="s">
        <v>167</v>
      </c>
      <c r="B91" s="94" t="s">
        <v>58</v>
      </c>
      <c r="C91" s="122"/>
      <c r="D91" s="145" t="s">
        <v>35</v>
      </c>
      <c r="E91" s="148"/>
      <c r="F91" s="147"/>
      <c r="G91" s="305">
        <v>3</v>
      </c>
      <c r="H91" s="339">
        <f t="shared" si="5"/>
        <v>90</v>
      </c>
      <c r="I91" s="124">
        <f>SUM(J91:L91)</f>
        <v>8</v>
      </c>
      <c r="J91" s="124">
        <v>4</v>
      </c>
      <c r="K91" s="122">
        <v>4</v>
      </c>
      <c r="L91" s="122"/>
      <c r="M91" s="379">
        <f>H91-I91</f>
        <v>82</v>
      </c>
      <c r="N91" s="77"/>
      <c r="O91" s="275"/>
      <c r="P91" s="79">
        <v>8</v>
      </c>
      <c r="Q91" s="599"/>
      <c r="R91" s="164"/>
      <c r="S91" s="258"/>
      <c r="T91" s="130"/>
      <c r="U91" s="258"/>
      <c r="V91" s="130"/>
      <c r="W91" s="258"/>
      <c r="X91" s="130"/>
      <c r="Y91" s="650"/>
      <c r="Z91" s="131"/>
      <c r="AB91" s="672" t="s">
        <v>224</v>
      </c>
      <c r="AC91" s="615"/>
      <c r="AD91" s="621"/>
      <c r="AE91" s="621"/>
      <c r="AF91" s="548"/>
      <c r="AG91" s="637"/>
      <c r="AH91" s="637"/>
      <c r="AI91" s="625"/>
      <c r="AJ91" s="621"/>
      <c r="AK91" s="622"/>
      <c r="AL91" s="622"/>
      <c r="AM91" s="622"/>
      <c r="AN91" s="622"/>
      <c r="AO91" s="622"/>
      <c r="AP91" s="622"/>
      <c r="AQ91" s="622"/>
      <c r="AR91" s="622"/>
      <c r="AS91" s="622"/>
    </row>
    <row r="92" spans="1:45" s="6" customFormat="1" ht="24" customHeight="1">
      <c r="A92" s="66" t="s">
        <v>168</v>
      </c>
      <c r="B92" s="211" t="s">
        <v>86</v>
      </c>
      <c r="C92" s="107"/>
      <c r="D92" s="107"/>
      <c r="E92" s="181"/>
      <c r="F92" s="107"/>
      <c r="G92" s="303">
        <v>6</v>
      </c>
      <c r="H92" s="64">
        <f t="shared" si="5"/>
        <v>180</v>
      </c>
      <c r="I92" s="110"/>
      <c r="J92" s="110"/>
      <c r="K92" s="106"/>
      <c r="L92" s="106"/>
      <c r="M92" s="382"/>
      <c r="N92" s="87"/>
      <c r="O92" s="273"/>
      <c r="P92" s="111"/>
      <c r="Q92" s="597"/>
      <c r="R92" s="114"/>
      <c r="S92" s="259"/>
      <c r="T92" s="113"/>
      <c r="U92" s="259"/>
      <c r="V92" s="113"/>
      <c r="W92" s="259"/>
      <c r="X92" s="113"/>
      <c r="Y92" s="259"/>
      <c r="Z92" s="113"/>
      <c r="AB92" s="672"/>
      <c r="AC92" s="615"/>
      <c r="AD92" s="621"/>
      <c r="AE92" s="621"/>
      <c r="AF92" s="621"/>
      <c r="AG92" s="637"/>
      <c r="AH92" s="637"/>
      <c r="AI92" s="625"/>
      <c r="AJ92" s="621"/>
      <c r="AK92" s="622"/>
      <c r="AL92" s="622"/>
      <c r="AM92" s="622"/>
      <c r="AN92" s="622"/>
      <c r="AO92" s="622"/>
      <c r="AP92" s="622"/>
      <c r="AQ92" s="622"/>
      <c r="AR92" s="622"/>
      <c r="AS92" s="622"/>
    </row>
    <row r="93" spans="1:45" s="6" customFormat="1" ht="24" customHeight="1" thickBot="1">
      <c r="A93" s="341"/>
      <c r="B93" s="68" t="s">
        <v>48</v>
      </c>
      <c r="C93" s="138"/>
      <c r="D93" s="138"/>
      <c r="E93" s="182"/>
      <c r="F93" s="138"/>
      <c r="G93" s="304">
        <v>1.5</v>
      </c>
      <c r="H93" s="340">
        <f t="shared" si="5"/>
        <v>45</v>
      </c>
      <c r="I93" s="134"/>
      <c r="J93" s="141"/>
      <c r="K93" s="139"/>
      <c r="L93" s="139"/>
      <c r="M93" s="385"/>
      <c r="N93" s="142"/>
      <c r="O93" s="274"/>
      <c r="P93" s="143"/>
      <c r="Q93" s="598"/>
      <c r="R93" s="121"/>
      <c r="S93" s="260"/>
      <c r="T93" s="144"/>
      <c r="U93" s="260"/>
      <c r="V93" s="144"/>
      <c r="W93" s="260"/>
      <c r="X93" s="144"/>
      <c r="Y93" s="260"/>
      <c r="Z93" s="144"/>
      <c r="AB93" s="672"/>
      <c r="AC93" s="615"/>
      <c r="AD93" s="621"/>
      <c r="AE93" s="621"/>
      <c r="AF93" s="621"/>
      <c r="AG93" s="637"/>
      <c r="AH93" s="637"/>
      <c r="AI93" s="625"/>
      <c r="AJ93" s="621"/>
      <c r="AK93" s="622"/>
      <c r="AL93" s="622"/>
      <c r="AM93" s="622"/>
      <c r="AN93" s="622"/>
      <c r="AO93" s="622"/>
      <c r="AP93" s="622"/>
      <c r="AQ93" s="622"/>
      <c r="AR93" s="622"/>
      <c r="AS93" s="622"/>
    </row>
    <row r="94" spans="1:45" s="6" customFormat="1" ht="24.75" customHeight="1" thickBot="1">
      <c r="A94" s="185" t="s">
        <v>169</v>
      </c>
      <c r="B94" s="94" t="s">
        <v>58</v>
      </c>
      <c r="C94" s="145" t="s">
        <v>36</v>
      </c>
      <c r="D94" s="145"/>
      <c r="E94" s="146"/>
      <c r="F94" s="145"/>
      <c r="G94" s="305">
        <v>3.5</v>
      </c>
      <c r="H94" s="339">
        <f t="shared" si="5"/>
        <v>105</v>
      </c>
      <c r="I94" s="124">
        <f>SUM(J94:L94)</f>
        <v>12</v>
      </c>
      <c r="J94" s="124">
        <v>8</v>
      </c>
      <c r="K94" s="122">
        <v>4</v>
      </c>
      <c r="L94" s="122"/>
      <c r="M94" s="379">
        <f>H94-I94</f>
        <v>93</v>
      </c>
      <c r="N94" s="77"/>
      <c r="O94" s="275"/>
      <c r="P94" s="126"/>
      <c r="Q94" s="299"/>
      <c r="R94" s="127">
        <v>8</v>
      </c>
      <c r="S94" s="266">
        <v>4</v>
      </c>
      <c r="T94" s="216"/>
      <c r="U94" s="607"/>
      <c r="V94" s="130"/>
      <c r="W94" s="258"/>
      <c r="X94" s="130"/>
      <c r="Y94" s="650"/>
      <c r="Z94" s="131"/>
      <c r="AB94" s="672" t="s">
        <v>222</v>
      </c>
      <c r="AC94" s="615"/>
      <c r="AD94" s="621"/>
      <c r="AE94" s="621"/>
      <c r="AF94" s="621"/>
      <c r="AG94" s="624"/>
      <c r="AH94" s="624"/>
      <c r="AI94" s="627"/>
      <c r="AJ94" s="627"/>
      <c r="AK94" s="627"/>
      <c r="AL94" s="627"/>
      <c r="AM94" s="638"/>
      <c r="AN94" s="638"/>
      <c r="AO94" s="622"/>
      <c r="AP94" s="622"/>
      <c r="AQ94" s="622"/>
      <c r="AR94" s="622"/>
      <c r="AS94" s="622"/>
    </row>
    <row r="95" spans="1:50" s="33" customFormat="1" ht="32.25" thickBot="1">
      <c r="A95" s="185" t="s">
        <v>170</v>
      </c>
      <c r="B95" s="405" t="s">
        <v>90</v>
      </c>
      <c r="C95" s="412"/>
      <c r="D95" s="412"/>
      <c r="E95" s="407">
        <v>12</v>
      </c>
      <c r="F95" s="408"/>
      <c r="G95" s="422">
        <f>H95/30</f>
        <v>1</v>
      </c>
      <c r="H95" s="425">
        <v>30</v>
      </c>
      <c r="I95" s="411">
        <v>16</v>
      </c>
      <c r="J95" s="411"/>
      <c r="K95" s="411"/>
      <c r="L95" s="411">
        <v>12</v>
      </c>
      <c r="M95" s="376">
        <f>H95-I95</f>
        <v>14</v>
      </c>
      <c r="N95" s="406"/>
      <c r="O95" s="419"/>
      <c r="P95" s="419"/>
      <c r="Q95" s="419"/>
      <c r="R95" s="419"/>
      <c r="S95" s="419"/>
      <c r="T95" s="415">
        <v>4</v>
      </c>
      <c r="U95" s="423">
        <v>4</v>
      </c>
      <c r="V95" s="419"/>
      <c r="W95" s="419"/>
      <c r="X95" s="419"/>
      <c r="Y95" s="424"/>
      <c r="Z95" s="546"/>
      <c r="AA95" s="45"/>
      <c r="AB95" s="672" t="s">
        <v>222</v>
      </c>
      <c r="AC95" s="615"/>
      <c r="AD95" s="621"/>
      <c r="AE95" s="621"/>
      <c r="AF95" s="621"/>
      <c r="AG95" s="621"/>
      <c r="AH95" s="621"/>
      <c r="AI95" s="621"/>
      <c r="AJ95" s="621"/>
      <c r="AK95" s="621"/>
      <c r="AL95" s="621"/>
      <c r="AM95" s="627"/>
      <c r="AN95" s="627"/>
      <c r="AO95" s="621"/>
      <c r="AP95" s="621"/>
      <c r="AQ95" s="621"/>
      <c r="AR95" s="621"/>
      <c r="AS95" s="621"/>
      <c r="AT95" s="6"/>
      <c r="AU95" s="6"/>
      <c r="AV95" s="6"/>
      <c r="AW95" s="6"/>
      <c r="AX95" s="6"/>
    </row>
    <row r="96" spans="1:45" s="6" customFormat="1" ht="38.25" customHeight="1" thickBot="1">
      <c r="A96" s="185" t="s">
        <v>171</v>
      </c>
      <c r="B96" s="547" t="s">
        <v>208</v>
      </c>
      <c r="C96" s="73"/>
      <c r="D96" s="128">
        <v>13</v>
      </c>
      <c r="E96" s="208"/>
      <c r="F96" s="216"/>
      <c r="G96" s="305">
        <v>4</v>
      </c>
      <c r="H96" s="339">
        <f>G96*30</f>
        <v>120</v>
      </c>
      <c r="I96" s="73">
        <f>SUM(J96:L96)</f>
        <v>12</v>
      </c>
      <c r="J96" s="73">
        <v>8</v>
      </c>
      <c r="K96" s="73">
        <v>4</v>
      </c>
      <c r="L96" s="73"/>
      <c r="M96" s="379">
        <f>H96-I96</f>
        <v>108</v>
      </c>
      <c r="N96" s="77"/>
      <c r="O96" s="275"/>
      <c r="P96" s="126"/>
      <c r="Q96" s="275"/>
      <c r="R96" s="130"/>
      <c r="S96" s="258"/>
      <c r="T96" s="130"/>
      <c r="U96" s="258"/>
      <c r="V96" s="127">
        <v>8</v>
      </c>
      <c r="W96" s="266">
        <v>4</v>
      </c>
      <c r="X96" s="127"/>
      <c r="Y96" s="266"/>
      <c r="Z96" s="131"/>
      <c r="AB96" s="672" t="s">
        <v>223</v>
      </c>
      <c r="AC96" s="615"/>
      <c r="AD96" s="621"/>
      <c r="AE96" s="621"/>
      <c r="AF96" s="621"/>
      <c r="AG96" s="621"/>
      <c r="AH96" s="621"/>
      <c r="AI96" s="622"/>
      <c r="AJ96" s="622"/>
      <c r="AK96" s="622"/>
      <c r="AL96" s="622"/>
      <c r="AM96" s="622"/>
      <c r="AN96" s="622"/>
      <c r="AO96" s="627"/>
      <c r="AP96" s="627"/>
      <c r="AQ96" s="627"/>
      <c r="AR96" s="627"/>
      <c r="AS96" s="622"/>
    </row>
    <row r="97" spans="1:45" s="6" customFormat="1" ht="36.75" customHeight="1" thickBot="1">
      <c r="A97" s="185" t="s">
        <v>172</v>
      </c>
      <c r="B97" s="547" t="s">
        <v>209</v>
      </c>
      <c r="C97" s="145"/>
      <c r="D97" s="122">
        <v>12</v>
      </c>
      <c r="E97" s="148"/>
      <c r="F97" s="147"/>
      <c r="G97" s="305">
        <v>4</v>
      </c>
      <c r="H97" s="339">
        <f aca="true" t="shared" si="6" ref="H97:H107">G97*30</f>
        <v>120</v>
      </c>
      <c r="I97" s="124">
        <f>SUM(J97:L97)</f>
        <v>12</v>
      </c>
      <c r="J97" s="124">
        <v>8</v>
      </c>
      <c r="K97" s="122">
        <v>4</v>
      </c>
      <c r="L97" s="122"/>
      <c r="M97" s="379">
        <f>H97-I97</f>
        <v>108</v>
      </c>
      <c r="N97" s="77"/>
      <c r="O97" s="275"/>
      <c r="P97" s="126"/>
      <c r="Q97" s="258"/>
      <c r="R97" s="126"/>
      <c r="S97" s="258"/>
      <c r="T97" s="127">
        <v>12</v>
      </c>
      <c r="U97" s="266">
        <v>0</v>
      </c>
      <c r="V97" s="130"/>
      <c r="W97" s="258"/>
      <c r="X97" s="126"/>
      <c r="Y97" s="654"/>
      <c r="Z97" s="131"/>
      <c r="AB97" s="672" t="s">
        <v>222</v>
      </c>
      <c r="AC97" s="615"/>
      <c r="AD97" s="621"/>
      <c r="AE97" s="621"/>
      <c r="AF97" s="621"/>
      <c r="AG97" s="622"/>
      <c r="AH97" s="622"/>
      <c r="AI97" s="621"/>
      <c r="AJ97" s="622"/>
      <c r="AK97" s="622"/>
      <c r="AL97" s="622"/>
      <c r="AM97" s="548"/>
      <c r="AN97" s="548"/>
      <c r="AO97" s="622"/>
      <c r="AP97" s="622"/>
      <c r="AQ97" s="621"/>
      <c r="AR97" s="621"/>
      <c r="AS97" s="622"/>
    </row>
    <row r="98" spans="1:45" s="6" customFormat="1" ht="27.75" customHeight="1">
      <c r="A98" s="66" t="s">
        <v>173</v>
      </c>
      <c r="B98" s="105" t="s">
        <v>44</v>
      </c>
      <c r="C98" s="87"/>
      <c r="D98" s="87"/>
      <c r="E98" s="108"/>
      <c r="F98" s="331"/>
      <c r="G98" s="303">
        <v>4</v>
      </c>
      <c r="H98" s="64">
        <f t="shared" si="6"/>
        <v>120</v>
      </c>
      <c r="I98" s="110"/>
      <c r="J98" s="110"/>
      <c r="K98" s="106"/>
      <c r="L98" s="106"/>
      <c r="M98" s="382"/>
      <c r="N98" s="87"/>
      <c r="O98" s="273"/>
      <c r="P98" s="111"/>
      <c r="Q98" s="273"/>
      <c r="R98" s="113"/>
      <c r="S98" s="273"/>
      <c r="T98" s="111"/>
      <c r="U98" s="273"/>
      <c r="V98" s="111"/>
      <c r="W98" s="273"/>
      <c r="X98" s="111"/>
      <c r="Y98" s="273"/>
      <c r="Z98" s="113"/>
      <c r="AB98" s="672"/>
      <c r="AC98" s="615"/>
      <c r="AD98" s="621"/>
      <c r="AE98" s="621"/>
      <c r="AF98" s="621"/>
      <c r="AG98" s="621"/>
      <c r="AH98" s="621"/>
      <c r="AI98" s="622"/>
      <c r="AJ98" s="622"/>
      <c r="AK98" s="621"/>
      <c r="AL98" s="621"/>
      <c r="AM98" s="621"/>
      <c r="AN98" s="621"/>
      <c r="AO98" s="621"/>
      <c r="AP98" s="621"/>
      <c r="AQ98" s="621"/>
      <c r="AR98" s="621"/>
      <c r="AS98" s="622"/>
    </row>
    <row r="99" spans="1:45" s="6" customFormat="1" ht="19.5" customHeight="1" thickBot="1">
      <c r="A99" s="341"/>
      <c r="B99" s="68" t="s">
        <v>48</v>
      </c>
      <c r="C99" s="133"/>
      <c r="D99" s="135"/>
      <c r="E99" s="186"/>
      <c r="F99" s="330"/>
      <c r="G99" s="304">
        <v>1</v>
      </c>
      <c r="H99" s="340">
        <f>G99*30</f>
        <v>30</v>
      </c>
      <c r="I99" s="134"/>
      <c r="J99" s="141"/>
      <c r="K99" s="139"/>
      <c r="L99" s="139"/>
      <c r="M99" s="385"/>
      <c r="N99" s="142"/>
      <c r="O99" s="274"/>
      <c r="P99" s="143"/>
      <c r="Q99" s="274"/>
      <c r="R99" s="144"/>
      <c r="S99" s="274"/>
      <c r="T99" s="143"/>
      <c r="U99" s="274"/>
      <c r="V99" s="143"/>
      <c r="W99" s="274"/>
      <c r="X99" s="143"/>
      <c r="Y99" s="274"/>
      <c r="Z99" s="144"/>
      <c r="AB99" s="672"/>
      <c r="AC99" s="615"/>
      <c r="AD99" s="621"/>
      <c r="AE99" s="621"/>
      <c r="AF99" s="621"/>
      <c r="AG99" s="621"/>
      <c r="AH99" s="621"/>
      <c r="AI99" s="622"/>
      <c r="AJ99" s="622"/>
      <c r="AK99" s="621"/>
      <c r="AL99" s="621"/>
      <c r="AM99" s="621"/>
      <c r="AN99" s="621"/>
      <c r="AO99" s="621"/>
      <c r="AP99" s="621"/>
      <c r="AQ99" s="621"/>
      <c r="AR99" s="621"/>
      <c r="AS99" s="622"/>
    </row>
    <row r="100" spans="1:45" s="6" customFormat="1" ht="23.25" customHeight="1" thickBot="1">
      <c r="A100" s="185" t="s">
        <v>174</v>
      </c>
      <c r="B100" s="94" t="s">
        <v>58</v>
      </c>
      <c r="C100" s="77" t="s">
        <v>95</v>
      </c>
      <c r="D100" s="77"/>
      <c r="E100" s="148"/>
      <c r="F100" s="147"/>
      <c r="G100" s="305">
        <v>3</v>
      </c>
      <c r="H100" s="339">
        <f t="shared" si="6"/>
        <v>90</v>
      </c>
      <c r="I100" s="124">
        <f>SUM(J100:L100)</f>
        <v>18</v>
      </c>
      <c r="J100" s="124">
        <v>8</v>
      </c>
      <c r="K100" s="122">
        <v>10</v>
      </c>
      <c r="L100" s="122"/>
      <c r="M100" s="379">
        <f>H100-I100</f>
        <v>72</v>
      </c>
      <c r="N100" s="77"/>
      <c r="O100" s="275"/>
      <c r="P100" s="126"/>
      <c r="Q100" s="275"/>
      <c r="R100" s="130"/>
      <c r="S100" s="275"/>
      <c r="T100" s="126"/>
      <c r="U100" s="275"/>
      <c r="V100" s="126"/>
      <c r="W100" s="275"/>
      <c r="X100" s="127">
        <v>12</v>
      </c>
      <c r="Y100" s="608">
        <v>6</v>
      </c>
      <c r="Z100" s="131"/>
      <c r="AB100" s="672" t="s">
        <v>223</v>
      </c>
      <c r="AC100" s="615"/>
      <c r="AD100" s="621"/>
      <c r="AE100" s="621"/>
      <c r="AF100" s="621"/>
      <c r="AG100" s="621"/>
      <c r="AH100" s="621"/>
      <c r="AI100" s="622"/>
      <c r="AJ100" s="622"/>
      <c r="AK100" s="621"/>
      <c r="AL100" s="621"/>
      <c r="AM100" s="621"/>
      <c r="AN100" s="621"/>
      <c r="AO100" s="621"/>
      <c r="AP100" s="621"/>
      <c r="AQ100" s="627"/>
      <c r="AR100" s="627"/>
      <c r="AS100" s="622"/>
    </row>
    <row r="101" spans="1:45" s="6" customFormat="1" ht="32.25" customHeight="1">
      <c r="A101" s="66" t="s">
        <v>175</v>
      </c>
      <c r="B101" s="219" t="s">
        <v>45</v>
      </c>
      <c r="C101" s="87"/>
      <c r="D101" s="87"/>
      <c r="E101" s="108"/>
      <c r="F101" s="331"/>
      <c r="G101" s="303">
        <v>9</v>
      </c>
      <c r="H101" s="64">
        <f t="shared" si="6"/>
        <v>270</v>
      </c>
      <c r="I101" s="110"/>
      <c r="J101" s="110"/>
      <c r="K101" s="106"/>
      <c r="L101" s="106"/>
      <c r="M101" s="382"/>
      <c r="N101" s="87"/>
      <c r="O101" s="273"/>
      <c r="P101" s="111"/>
      <c r="Q101" s="273"/>
      <c r="R101" s="113"/>
      <c r="S101" s="259"/>
      <c r="T101" s="113"/>
      <c r="U101" s="259"/>
      <c r="V101" s="111"/>
      <c r="W101" s="273"/>
      <c r="X101" s="111"/>
      <c r="Y101" s="273"/>
      <c r="Z101" s="113"/>
      <c r="AB101" s="672"/>
      <c r="AC101" s="615"/>
      <c r="AD101" s="621"/>
      <c r="AE101" s="621"/>
      <c r="AF101" s="621"/>
      <c r="AG101" s="621"/>
      <c r="AH101" s="621"/>
      <c r="AI101" s="622"/>
      <c r="AJ101" s="622"/>
      <c r="AK101" s="622"/>
      <c r="AL101" s="622"/>
      <c r="AM101" s="622"/>
      <c r="AN101" s="622"/>
      <c r="AO101" s="621"/>
      <c r="AP101" s="621"/>
      <c r="AQ101" s="621"/>
      <c r="AR101" s="621"/>
      <c r="AS101" s="622"/>
    </row>
    <row r="102" spans="1:45" s="6" customFormat="1" ht="19.5" customHeight="1" thickBot="1">
      <c r="A102" s="341"/>
      <c r="B102" s="68" t="s">
        <v>48</v>
      </c>
      <c r="C102" s="142"/>
      <c r="D102" s="142"/>
      <c r="E102" s="140"/>
      <c r="F102" s="330"/>
      <c r="G102" s="304">
        <v>4</v>
      </c>
      <c r="H102" s="340">
        <f>G102*30</f>
        <v>120</v>
      </c>
      <c r="I102" s="134"/>
      <c r="J102" s="141"/>
      <c r="K102" s="139"/>
      <c r="L102" s="139"/>
      <c r="M102" s="385"/>
      <c r="N102" s="142"/>
      <c r="O102" s="274"/>
      <c r="P102" s="143"/>
      <c r="Q102" s="274"/>
      <c r="R102" s="144"/>
      <c r="S102" s="260"/>
      <c r="T102" s="144"/>
      <c r="U102" s="260"/>
      <c r="V102" s="143"/>
      <c r="W102" s="274"/>
      <c r="X102" s="143"/>
      <c r="Y102" s="274"/>
      <c r="Z102" s="144"/>
      <c r="AB102" s="672"/>
      <c r="AC102" s="615"/>
      <c r="AD102" s="621"/>
      <c r="AE102" s="621"/>
      <c r="AF102" s="621"/>
      <c r="AG102" s="621"/>
      <c r="AH102" s="621"/>
      <c r="AI102" s="622"/>
      <c r="AJ102" s="622"/>
      <c r="AK102" s="622"/>
      <c r="AL102" s="622"/>
      <c r="AM102" s="622"/>
      <c r="AN102" s="622"/>
      <c r="AO102" s="621"/>
      <c r="AP102" s="621"/>
      <c r="AQ102" s="621"/>
      <c r="AR102" s="621"/>
      <c r="AS102" s="622"/>
    </row>
    <row r="103" spans="1:45" s="6" customFormat="1" ht="24.75" customHeight="1" thickBot="1">
      <c r="A103" s="185" t="s">
        <v>176</v>
      </c>
      <c r="B103" s="94" t="s">
        <v>58</v>
      </c>
      <c r="C103" s="77" t="s">
        <v>96</v>
      </c>
      <c r="D103" s="77"/>
      <c r="E103" s="148"/>
      <c r="F103" s="147"/>
      <c r="G103" s="305">
        <v>5</v>
      </c>
      <c r="H103" s="339">
        <f t="shared" si="6"/>
        <v>150</v>
      </c>
      <c r="I103" s="124">
        <f>SUM(J103:L103)</f>
        <v>18</v>
      </c>
      <c r="J103" s="124">
        <v>10</v>
      </c>
      <c r="K103" s="122">
        <v>8</v>
      </c>
      <c r="L103" s="122"/>
      <c r="M103" s="379">
        <f>H103-I103</f>
        <v>132</v>
      </c>
      <c r="N103" s="77"/>
      <c r="O103" s="275"/>
      <c r="P103" s="126"/>
      <c r="Q103" s="258"/>
      <c r="R103" s="126"/>
      <c r="S103" s="258"/>
      <c r="T103" s="130"/>
      <c r="U103" s="258"/>
      <c r="V103" s="127">
        <v>12</v>
      </c>
      <c r="W103" s="266">
        <v>6</v>
      </c>
      <c r="X103" s="130"/>
      <c r="Y103" s="650"/>
      <c r="Z103" s="131"/>
      <c r="AB103" s="672" t="s">
        <v>223</v>
      </c>
      <c r="AC103" s="615"/>
      <c r="AD103" s="621"/>
      <c r="AE103" s="621"/>
      <c r="AF103" s="621"/>
      <c r="AG103" s="622"/>
      <c r="AH103" s="622"/>
      <c r="AI103" s="621"/>
      <c r="AJ103" s="622"/>
      <c r="AK103" s="622"/>
      <c r="AL103" s="622"/>
      <c r="AM103" s="622"/>
      <c r="AN103" s="622"/>
      <c r="AO103" s="627"/>
      <c r="AP103" s="627"/>
      <c r="AQ103" s="622"/>
      <c r="AR103" s="622"/>
      <c r="AS103" s="622"/>
    </row>
    <row r="104" spans="1:45" s="6" customFormat="1" ht="36.75" customHeight="1">
      <c r="A104" s="66" t="s">
        <v>177</v>
      </c>
      <c r="B104" s="217" t="s">
        <v>87</v>
      </c>
      <c r="C104" s="214"/>
      <c r="D104" s="214"/>
      <c r="E104" s="214"/>
      <c r="F104" s="213"/>
      <c r="G104" s="303">
        <v>5.5</v>
      </c>
      <c r="H104" s="64">
        <f t="shared" si="6"/>
        <v>165</v>
      </c>
      <c r="I104" s="213"/>
      <c r="J104" s="213"/>
      <c r="K104" s="213"/>
      <c r="L104" s="213"/>
      <c r="M104" s="394"/>
      <c r="N104" s="87"/>
      <c r="O104" s="273"/>
      <c r="P104" s="111"/>
      <c r="Q104" s="273"/>
      <c r="R104" s="113"/>
      <c r="S104" s="273"/>
      <c r="T104" s="111"/>
      <c r="U104" s="273"/>
      <c r="V104" s="111"/>
      <c r="W104" s="273"/>
      <c r="X104" s="111"/>
      <c r="Y104" s="273"/>
      <c r="Z104" s="113"/>
      <c r="AB104" s="672"/>
      <c r="AC104" s="615"/>
      <c r="AD104" s="621"/>
      <c r="AE104" s="621"/>
      <c r="AF104" s="621"/>
      <c r="AG104" s="621"/>
      <c r="AH104" s="621"/>
      <c r="AI104" s="622"/>
      <c r="AJ104" s="622"/>
      <c r="AK104" s="621"/>
      <c r="AL104" s="621"/>
      <c r="AM104" s="621"/>
      <c r="AN104" s="621"/>
      <c r="AO104" s="621"/>
      <c r="AP104" s="621"/>
      <c r="AQ104" s="621"/>
      <c r="AR104" s="621"/>
      <c r="AS104" s="622"/>
    </row>
    <row r="105" spans="1:45" s="6" customFormat="1" ht="24.75" customHeight="1" thickBot="1">
      <c r="A105" s="341"/>
      <c r="B105" s="68" t="s">
        <v>48</v>
      </c>
      <c r="C105" s="220"/>
      <c r="D105" s="220"/>
      <c r="E105" s="221"/>
      <c r="F105" s="220"/>
      <c r="G105" s="319">
        <v>2</v>
      </c>
      <c r="H105" s="340">
        <f t="shared" si="6"/>
        <v>60</v>
      </c>
      <c r="I105" s="222"/>
      <c r="J105" s="220"/>
      <c r="K105" s="220"/>
      <c r="L105" s="220"/>
      <c r="M105" s="396"/>
      <c r="N105" s="142"/>
      <c r="O105" s="274"/>
      <c r="P105" s="143"/>
      <c r="Q105" s="274"/>
      <c r="R105" s="144"/>
      <c r="S105" s="274"/>
      <c r="T105" s="143"/>
      <c r="U105" s="274"/>
      <c r="V105" s="143"/>
      <c r="W105" s="274"/>
      <c r="X105" s="143"/>
      <c r="Y105" s="274"/>
      <c r="Z105" s="144"/>
      <c r="AB105" s="672"/>
      <c r="AC105" s="615"/>
      <c r="AD105" s="621"/>
      <c r="AE105" s="621"/>
      <c r="AF105" s="621"/>
      <c r="AG105" s="621"/>
      <c r="AH105" s="621"/>
      <c r="AI105" s="622"/>
      <c r="AJ105" s="622"/>
      <c r="AK105" s="621"/>
      <c r="AL105" s="621"/>
      <c r="AM105" s="621"/>
      <c r="AN105" s="621"/>
      <c r="AO105" s="621"/>
      <c r="AP105" s="621"/>
      <c r="AQ105" s="621"/>
      <c r="AR105" s="621"/>
      <c r="AS105" s="622"/>
    </row>
    <row r="106" spans="1:45" s="6" customFormat="1" ht="26.25" customHeight="1" thickBot="1">
      <c r="A106" s="185" t="s">
        <v>178</v>
      </c>
      <c r="B106" s="94" t="s">
        <v>58</v>
      </c>
      <c r="C106" s="223">
        <v>14</v>
      </c>
      <c r="D106" s="223"/>
      <c r="E106" s="223"/>
      <c r="F106" s="188"/>
      <c r="G106" s="305">
        <v>3.5</v>
      </c>
      <c r="H106" s="339">
        <f>G106*30</f>
        <v>105</v>
      </c>
      <c r="I106" s="188">
        <f>SUM(J106:L106)</f>
        <v>12</v>
      </c>
      <c r="J106" s="188">
        <v>8</v>
      </c>
      <c r="K106" s="188">
        <v>4</v>
      </c>
      <c r="L106" s="188"/>
      <c r="M106" s="397">
        <f>H106-I106</f>
        <v>93</v>
      </c>
      <c r="N106" s="77"/>
      <c r="O106" s="269"/>
      <c r="P106" s="126"/>
      <c r="Q106" s="275"/>
      <c r="R106" s="130"/>
      <c r="S106" s="258"/>
      <c r="T106" s="129"/>
      <c r="U106" s="299"/>
      <c r="V106" s="130"/>
      <c r="W106" s="258"/>
      <c r="X106" s="127">
        <v>6</v>
      </c>
      <c r="Y106" s="608">
        <v>6</v>
      </c>
      <c r="Z106" s="224"/>
      <c r="AB106" s="672" t="s">
        <v>223</v>
      </c>
      <c r="AC106" s="615"/>
      <c r="AD106" s="615"/>
      <c r="AE106" s="615"/>
      <c r="AF106" s="621"/>
      <c r="AG106" s="621"/>
      <c r="AH106" s="621"/>
      <c r="AI106" s="622"/>
      <c r="AJ106" s="622"/>
      <c r="AK106" s="622"/>
      <c r="AL106" s="622"/>
      <c r="AM106" s="624"/>
      <c r="AN106" s="624"/>
      <c r="AO106" s="622"/>
      <c r="AP106" s="622"/>
      <c r="AQ106" s="627"/>
      <c r="AR106" s="627"/>
      <c r="AS106" s="623"/>
    </row>
    <row r="107" spans="1:50" s="12" customFormat="1" ht="41.25" customHeight="1" thickBot="1">
      <c r="A107" s="66" t="s">
        <v>179</v>
      </c>
      <c r="B107" s="105" t="s">
        <v>88</v>
      </c>
      <c r="C107" s="107"/>
      <c r="D107" s="106"/>
      <c r="E107" s="108"/>
      <c r="F107" s="331"/>
      <c r="G107" s="303">
        <v>6.5</v>
      </c>
      <c r="H107" s="64">
        <f t="shared" si="6"/>
        <v>195</v>
      </c>
      <c r="I107" s="110"/>
      <c r="J107" s="110"/>
      <c r="K107" s="106"/>
      <c r="L107" s="106"/>
      <c r="M107" s="382"/>
      <c r="N107" s="87"/>
      <c r="O107" s="259"/>
      <c r="P107" s="112"/>
      <c r="Q107" s="273"/>
      <c r="R107" s="113"/>
      <c r="S107" s="259"/>
      <c r="T107" s="113"/>
      <c r="U107" s="259"/>
      <c r="V107" s="113"/>
      <c r="W107" s="259"/>
      <c r="X107" s="113"/>
      <c r="Y107" s="259"/>
      <c r="Z107" s="113"/>
      <c r="AB107" s="673"/>
      <c r="AC107" s="615"/>
      <c r="AD107" s="622"/>
      <c r="AE107" s="622"/>
      <c r="AF107" s="624"/>
      <c r="AG107" s="621"/>
      <c r="AH107" s="621"/>
      <c r="AI107" s="622"/>
      <c r="AJ107" s="622"/>
      <c r="AK107" s="622"/>
      <c r="AL107" s="622"/>
      <c r="AM107" s="622"/>
      <c r="AN107" s="622"/>
      <c r="AO107" s="622"/>
      <c r="AP107" s="622"/>
      <c r="AQ107" s="622"/>
      <c r="AR107" s="622"/>
      <c r="AS107" s="622"/>
      <c r="AT107" s="6"/>
      <c r="AU107" s="6"/>
      <c r="AV107" s="6"/>
      <c r="AW107" s="6"/>
      <c r="AX107" s="6"/>
    </row>
    <row r="108" spans="1:45" s="6" customFormat="1" ht="29.25" customHeight="1" thickBot="1">
      <c r="A108" s="185" t="s">
        <v>180</v>
      </c>
      <c r="B108" s="94" t="s">
        <v>58</v>
      </c>
      <c r="C108" s="145" t="s">
        <v>36</v>
      </c>
      <c r="D108" s="122"/>
      <c r="E108" s="148"/>
      <c r="F108" s="147"/>
      <c r="G108" s="305">
        <v>5</v>
      </c>
      <c r="H108" s="339">
        <f>G108*30</f>
        <v>150</v>
      </c>
      <c r="I108" s="124">
        <f>SUM(J108:L108)</f>
        <v>12</v>
      </c>
      <c r="J108" s="124">
        <v>8</v>
      </c>
      <c r="K108" s="122">
        <v>4</v>
      </c>
      <c r="L108" s="122"/>
      <c r="M108" s="379">
        <f>H108-I108</f>
        <v>138</v>
      </c>
      <c r="N108" s="77"/>
      <c r="O108" s="275"/>
      <c r="P108" s="126"/>
      <c r="Q108" s="275"/>
      <c r="R108" s="127">
        <v>12</v>
      </c>
      <c r="S108" s="275" t="s">
        <v>234</v>
      </c>
      <c r="T108" s="130"/>
      <c r="U108" s="258"/>
      <c r="V108" s="164"/>
      <c r="W108" s="263"/>
      <c r="X108" s="164"/>
      <c r="Y108" s="651"/>
      <c r="Z108" s="165"/>
      <c r="AB108" s="672" t="s">
        <v>222</v>
      </c>
      <c r="AC108" s="615"/>
      <c r="AD108" s="621"/>
      <c r="AE108" s="621"/>
      <c r="AF108" s="621"/>
      <c r="AG108" s="621"/>
      <c r="AH108" s="621"/>
      <c r="AI108" s="548"/>
      <c r="AJ108" s="621"/>
      <c r="AK108" s="622"/>
      <c r="AL108" s="622"/>
      <c r="AM108" s="622"/>
      <c r="AN108" s="622"/>
      <c r="AO108" s="625"/>
      <c r="AP108" s="625"/>
      <c r="AQ108" s="625"/>
      <c r="AR108" s="625"/>
      <c r="AS108" s="625"/>
    </row>
    <row r="109" spans="1:50" s="33" customFormat="1" ht="34.5" customHeight="1" thickBot="1">
      <c r="A109" s="344" t="s">
        <v>181</v>
      </c>
      <c r="B109" s="405" t="s">
        <v>89</v>
      </c>
      <c r="C109" s="412"/>
      <c r="D109" s="412"/>
      <c r="E109" s="407">
        <v>12</v>
      </c>
      <c r="F109" s="408"/>
      <c r="G109" s="377">
        <v>1.5</v>
      </c>
      <c r="H109" s="425">
        <f>G109*30</f>
        <v>45</v>
      </c>
      <c r="I109" s="411">
        <f>SUM(J109:L109)</f>
        <v>8</v>
      </c>
      <c r="J109" s="411"/>
      <c r="K109" s="411"/>
      <c r="L109" s="411">
        <v>8</v>
      </c>
      <c r="M109" s="376">
        <f>H109-I109</f>
        <v>37</v>
      </c>
      <c r="N109" s="406"/>
      <c r="O109" s="419"/>
      <c r="P109" s="419"/>
      <c r="Q109" s="419"/>
      <c r="R109" s="420"/>
      <c r="S109" s="420"/>
      <c r="T109" s="414">
        <v>4</v>
      </c>
      <c r="U109" s="414">
        <v>4</v>
      </c>
      <c r="V109" s="420"/>
      <c r="W109" s="420"/>
      <c r="X109" s="420"/>
      <c r="Y109" s="650"/>
      <c r="Z109" s="421"/>
      <c r="AA109" s="37"/>
      <c r="AB109" s="672" t="s">
        <v>222</v>
      </c>
      <c r="AC109" s="615"/>
      <c r="AD109" s="621"/>
      <c r="AE109" s="621"/>
      <c r="AF109" s="621"/>
      <c r="AG109" s="621"/>
      <c r="AH109" s="621"/>
      <c r="AI109" s="622"/>
      <c r="AJ109" s="622"/>
      <c r="AK109" s="622"/>
      <c r="AL109" s="622"/>
      <c r="AM109" s="548"/>
      <c r="AN109" s="548"/>
      <c r="AO109" s="622"/>
      <c r="AP109" s="622"/>
      <c r="AQ109" s="622"/>
      <c r="AR109" s="622"/>
      <c r="AS109" s="622"/>
      <c r="AT109" s="6"/>
      <c r="AU109" s="6"/>
      <c r="AV109" s="6"/>
      <c r="AW109" s="6"/>
      <c r="AX109" s="6"/>
    </row>
    <row r="110" spans="1:50" s="33" customFormat="1" ht="34.5" customHeight="1" thickBot="1">
      <c r="A110" s="66" t="s">
        <v>182</v>
      </c>
      <c r="B110" s="219" t="s">
        <v>211</v>
      </c>
      <c r="C110" s="87"/>
      <c r="D110" s="87"/>
      <c r="E110" s="108"/>
      <c r="F110" s="331"/>
      <c r="G110" s="303">
        <v>4</v>
      </c>
      <c r="H110" s="64">
        <f>G110*30</f>
        <v>120</v>
      </c>
      <c r="I110" s="549"/>
      <c r="J110" s="549"/>
      <c r="K110" s="549"/>
      <c r="L110" s="549"/>
      <c r="M110" s="382"/>
      <c r="N110" s="550"/>
      <c r="O110" s="551"/>
      <c r="P110" s="551"/>
      <c r="Q110" s="275"/>
      <c r="R110" s="552"/>
      <c r="S110" s="552"/>
      <c r="T110" s="553"/>
      <c r="U110" s="261"/>
      <c r="V110" s="552"/>
      <c r="W110" s="552"/>
      <c r="X110" s="552"/>
      <c r="Y110" s="650"/>
      <c r="Z110" s="554"/>
      <c r="AA110" s="548"/>
      <c r="AB110" s="672"/>
      <c r="AC110" s="615"/>
      <c r="AD110" s="621"/>
      <c r="AE110" s="621"/>
      <c r="AF110" s="621"/>
      <c r="AG110" s="621"/>
      <c r="AH110" s="621"/>
      <c r="AI110" s="622"/>
      <c r="AJ110" s="622"/>
      <c r="AK110" s="622"/>
      <c r="AL110" s="622"/>
      <c r="AM110" s="548"/>
      <c r="AN110" s="548"/>
      <c r="AO110" s="622"/>
      <c r="AP110" s="622"/>
      <c r="AQ110" s="622"/>
      <c r="AR110" s="622"/>
      <c r="AS110" s="622"/>
      <c r="AT110" s="6"/>
      <c r="AU110" s="6"/>
      <c r="AV110" s="6"/>
      <c r="AW110" s="6"/>
      <c r="AX110" s="6"/>
    </row>
    <row r="111" spans="1:50" s="33" customFormat="1" ht="22.5" customHeight="1" thickBot="1">
      <c r="A111" s="341"/>
      <c r="B111" s="68" t="s">
        <v>48</v>
      </c>
      <c r="C111" s="142"/>
      <c r="D111" s="142"/>
      <c r="E111" s="140"/>
      <c r="F111" s="330"/>
      <c r="G111" s="304">
        <v>1.5</v>
      </c>
      <c r="H111" s="340">
        <f>G111*30</f>
        <v>45</v>
      </c>
      <c r="I111" s="549"/>
      <c r="J111" s="549"/>
      <c r="K111" s="549"/>
      <c r="L111" s="549"/>
      <c r="M111" s="382"/>
      <c r="N111" s="550"/>
      <c r="O111" s="551"/>
      <c r="P111" s="551"/>
      <c r="Q111" s="275"/>
      <c r="R111" s="552"/>
      <c r="S111" s="552"/>
      <c r="T111" s="553"/>
      <c r="U111" s="261"/>
      <c r="V111" s="552"/>
      <c r="W111" s="552"/>
      <c r="X111" s="552"/>
      <c r="Y111" s="650"/>
      <c r="Z111" s="554"/>
      <c r="AA111" s="548"/>
      <c r="AB111" s="672"/>
      <c r="AC111" s="615"/>
      <c r="AD111" s="621"/>
      <c r="AE111" s="621"/>
      <c r="AF111" s="621"/>
      <c r="AG111" s="621"/>
      <c r="AH111" s="621"/>
      <c r="AI111" s="622"/>
      <c r="AJ111" s="622"/>
      <c r="AK111" s="622"/>
      <c r="AL111" s="622"/>
      <c r="AM111" s="548"/>
      <c r="AN111" s="548"/>
      <c r="AO111" s="622"/>
      <c r="AP111" s="622"/>
      <c r="AQ111" s="622"/>
      <c r="AR111" s="622"/>
      <c r="AS111" s="622"/>
      <c r="AT111" s="6"/>
      <c r="AU111" s="6"/>
      <c r="AV111" s="6"/>
      <c r="AW111" s="6"/>
      <c r="AX111" s="6"/>
    </row>
    <row r="112" spans="1:45" s="6" customFormat="1" ht="33.75" customHeight="1" thickBot="1">
      <c r="A112" s="185" t="s">
        <v>210</v>
      </c>
      <c r="B112" s="347" t="s">
        <v>212</v>
      </c>
      <c r="C112" s="77"/>
      <c r="D112" s="77" t="s">
        <v>95</v>
      </c>
      <c r="E112" s="148"/>
      <c r="F112" s="147"/>
      <c r="G112" s="305">
        <v>2.5</v>
      </c>
      <c r="H112" s="339">
        <f>G112*30</f>
        <v>75</v>
      </c>
      <c r="I112" s="124">
        <f>SUM(J112:L112)</f>
        <v>18</v>
      </c>
      <c r="J112" s="124">
        <v>12</v>
      </c>
      <c r="K112" s="122">
        <v>6</v>
      </c>
      <c r="L112" s="122"/>
      <c r="M112" s="379">
        <f>H112-I112</f>
        <v>57</v>
      </c>
      <c r="N112" s="77"/>
      <c r="O112" s="290"/>
      <c r="P112" s="126"/>
      <c r="Q112" s="275"/>
      <c r="R112" s="130"/>
      <c r="S112" s="258"/>
      <c r="T112" s="130"/>
      <c r="U112" s="258"/>
      <c r="V112" s="130"/>
      <c r="W112" s="258"/>
      <c r="X112" s="127">
        <v>12</v>
      </c>
      <c r="Y112" s="608">
        <v>6</v>
      </c>
      <c r="Z112" s="224"/>
      <c r="AB112" s="672" t="s">
        <v>223</v>
      </c>
      <c r="AC112" s="615"/>
      <c r="AD112" s="639"/>
      <c r="AE112" s="639"/>
      <c r="AF112" s="621"/>
      <c r="AG112" s="621"/>
      <c r="AH112" s="621"/>
      <c r="AI112" s="622"/>
      <c r="AJ112" s="622"/>
      <c r="AK112" s="622"/>
      <c r="AL112" s="622"/>
      <c r="AM112" s="622"/>
      <c r="AN112" s="622"/>
      <c r="AO112" s="622"/>
      <c r="AP112" s="622"/>
      <c r="AQ112" s="627"/>
      <c r="AR112" s="627"/>
      <c r="AS112" s="623"/>
    </row>
    <row r="113" spans="1:51" s="31" customFormat="1" ht="23.25" customHeight="1" thickBot="1">
      <c r="A113" s="2107" t="s">
        <v>69</v>
      </c>
      <c r="B113" s="2108"/>
      <c r="C113" s="2108"/>
      <c r="D113" s="2108"/>
      <c r="E113" s="2108"/>
      <c r="F113" s="2108"/>
      <c r="G113" s="2108"/>
      <c r="H113" s="2108"/>
      <c r="I113" s="2108"/>
      <c r="J113" s="2108"/>
      <c r="K113" s="2108"/>
      <c r="L113" s="2108"/>
      <c r="M113" s="2108"/>
      <c r="N113" s="2108"/>
      <c r="O113" s="2108"/>
      <c r="P113" s="2108"/>
      <c r="Q113" s="2108"/>
      <c r="R113" s="2108"/>
      <c r="S113" s="2108"/>
      <c r="T113" s="2108"/>
      <c r="U113" s="2108"/>
      <c r="V113" s="2108"/>
      <c r="W113" s="2108"/>
      <c r="X113" s="2108"/>
      <c r="Y113" s="2108"/>
      <c r="Z113" s="2109"/>
      <c r="AA113" s="30"/>
      <c r="AB113" s="674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</row>
    <row r="114" spans="1:50" s="18" customFormat="1" ht="30" customHeight="1" thickBot="1">
      <c r="A114" s="555">
        <v>1</v>
      </c>
      <c r="B114" s="556" t="s">
        <v>70</v>
      </c>
      <c r="C114" s="231"/>
      <c r="D114" s="231">
        <v>15</v>
      </c>
      <c r="E114" s="232"/>
      <c r="F114" s="231"/>
      <c r="G114" s="321">
        <v>3.5</v>
      </c>
      <c r="H114" s="339">
        <f>G114*30</f>
        <v>105</v>
      </c>
      <c r="I114" s="231">
        <v>60</v>
      </c>
      <c r="J114" s="231"/>
      <c r="K114" s="231"/>
      <c r="L114" s="231">
        <v>60</v>
      </c>
      <c r="M114" s="398">
        <f>H114-I114</f>
        <v>45</v>
      </c>
      <c r="N114" s="77"/>
      <c r="O114" s="275"/>
      <c r="P114" s="126"/>
      <c r="Q114" s="275"/>
      <c r="R114" s="126"/>
      <c r="S114" s="275"/>
      <c r="T114" s="126"/>
      <c r="U114" s="275"/>
      <c r="V114" s="126"/>
      <c r="W114" s="275"/>
      <c r="X114" s="126"/>
      <c r="Y114" s="654"/>
      <c r="Z114" s="210"/>
      <c r="AA114" s="6"/>
      <c r="AB114" s="672" t="s">
        <v>223</v>
      </c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s="18" customFormat="1" ht="32.25" customHeight="1" thickBot="1">
      <c r="A115" s="557">
        <v>2</v>
      </c>
      <c r="B115" s="556" t="s">
        <v>71</v>
      </c>
      <c r="C115" s="231"/>
      <c r="D115" s="231"/>
      <c r="E115" s="232"/>
      <c r="F115" s="231"/>
      <c r="G115" s="321">
        <v>6</v>
      </c>
      <c r="H115" s="339">
        <f>G115*30</f>
        <v>180</v>
      </c>
      <c r="I115" s="231">
        <f>SUMPRODUCT(N115:R115,$N$4:$R$4)</f>
        <v>0</v>
      </c>
      <c r="J115" s="231"/>
      <c r="K115" s="231"/>
      <c r="L115" s="231">
        <v>0</v>
      </c>
      <c r="M115" s="398">
        <f>H115-I115</f>
        <v>180</v>
      </c>
      <c r="N115" s="77"/>
      <c r="O115" s="275"/>
      <c r="P115" s="126"/>
      <c r="Q115" s="275"/>
      <c r="R115" s="126"/>
      <c r="S115" s="275"/>
      <c r="T115" s="126"/>
      <c r="U115" s="275"/>
      <c r="V115" s="126"/>
      <c r="W115" s="275"/>
      <c r="X115" s="126"/>
      <c r="Y115" s="654"/>
      <c r="Z115" s="210"/>
      <c r="AA115" s="6"/>
      <c r="AB115" s="672" t="s">
        <v>228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s="18" customFormat="1" ht="27.75" customHeight="1" thickBot="1">
      <c r="A116" s="558">
        <v>3</v>
      </c>
      <c r="B116" s="556" t="s">
        <v>72</v>
      </c>
      <c r="C116" s="231">
        <v>15</v>
      </c>
      <c r="D116" s="231"/>
      <c r="E116" s="232"/>
      <c r="F116" s="231"/>
      <c r="G116" s="321">
        <v>1.5</v>
      </c>
      <c r="H116" s="339">
        <f>G116*30</f>
        <v>45</v>
      </c>
      <c r="I116" s="231">
        <f>SUMPRODUCT(N116:R116,$N$4:$R$4)</f>
        <v>0</v>
      </c>
      <c r="J116" s="231"/>
      <c r="K116" s="231"/>
      <c r="L116" s="231">
        <v>0</v>
      </c>
      <c r="M116" s="398">
        <f>H116-I116</f>
        <v>45</v>
      </c>
      <c r="N116" s="77"/>
      <c r="O116" s="275"/>
      <c r="P116" s="126"/>
      <c r="Q116" s="275"/>
      <c r="R116" s="126"/>
      <c r="S116" s="275"/>
      <c r="T116" s="126"/>
      <c r="U116" s="275"/>
      <c r="V116" s="126"/>
      <c r="W116" s="275"/>
      <c r="X116" s="126"/>
      <c r="Y116" s="654"/>
      <c r="Z116" s="210"/>
      <c r="AA116" s="6"/>
      <c r="AB116" s="672" t="s">
        <v>228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s="18" customFormat="1" ht="33.75" customHeight="1" thickBot="1">
      <c r="A117" s="235">
        <v>4</v>
      </c>
      <c r="B117" s="358" t="s">
        <v>73</v>
      </c>
      <c r="C117" s="87"/>
      <c r="D117" s="87"/>
      <c r="E117" s="108"/>
      <c r="F117" s="331"/>
      <c r="G117" s="322">
        <v>6</v>
      </c>
      <c r="H117" s="340">
        <f>G117*30</f>
        <v>180</v>
      </c>
      <c r="I117" s="110"/>
      <c r="J117" s="110"/>
      <c r="K117" s="106"/>
      <c r="L117" s="106"/>
      <c r="M117" s="399"/>
      <c r="N117" s="87"/>
      <c r="O117" s="273"/>
      <c r="P117" s="111"/>
      <c r="Q117" s="273"/>
      <c r="R117" s="111"/>
      <c r="S117" s="273"/>
      <c r="T117" s="111"/>
      <c r="U117" s="273"/>
      <c r="V117" s="111"/>
      <c r="W117" s="273"/>
      <c r="X117" s="111"/>
      <c r="Y117" s="273"/>
      <c r="Z117" s="111"/>
      <c r="AA117" s="6"/>
      <c r="AB117" s="672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26" ht="34.5" customHeight="1" thickBot="1">
      <c r="A118" s="67">
        <v>5</v>
      </c>
      <c r="B118" s="358" t="s">
        <v>74</v>
      </c>
      <c r="C118" s="142"/>
      <c r="D118" s="142"/>
      <c r="E118" s="140"/>
      <c r="F118" s="330"/>
      <c r="G118" s="563">
        <v>6</v>
      </c>
      <c r="H118" s="229">
        <f>G118*30</f>
        <v>180</v>
      </c>
      <c r="I118" s="141"/>
      <c r="J118" s="141"/>
      <c r="K118" s="139"/>
      <c r="L118" s="139"/>
      <c r="M118" s="564"/>
      <c r="N118" s="202"/>
      <c r="O118" s="272"/>
      <c r="P118" s="203"/>
      <c r="Q118" s="600"/>
      <c r="R118" s="202"/>
      <c r="S118" s="272"/>
      <c r="T118" s="202"/>
      <c r="U118" s="272"/>
      <c r="V118" s="202"/>
      <c r="W118" s="272"/>
      <c r="X118" s="202"/>
      <c r="Y118" s="272"/>
      <c r="Z118" s="202"/>
    </row>
    <row r="119" spans="1:26" ht="19.5" thickBot="1">
      <c r="A119" s="2039" t="s">
        <v>99</v>
      </c>
      <c r="B119" s="2044"/>
      <c r="C119" s="565"/>
      <c r="D119" s="336"/>
      <c r="E119" s="337"/>
      <c r="F119" s="338"/>
      <c r="G119" s="312">
        <f>SUM(G120,G121)</f>
        <v>124.5</v>
      </c>
      <c r="H119" s="339">
        <f>SUM(H120:H121)</f>
        <v>3735</v>
      </c>
      <c r="I119" s="231"/>
      <c r="J119" s="231"/>
      <c r="K119" s="231"/>
      <c r="L119" s="231"/>
      <c r="M119" s="566"/>
      <c r="N119" s="562"/>
      <c r="O119" s="272"/>
      <c r="P119" s="203"/>
      <c r="Q119" s="600"/>
      <c r="R119" s="202"/>
      <c r="S119" s="272"/>
      <c r="T119" s="202"/>
      <c r="U119" s="272"/>
      <c r="V119" s="202"/>
      <c r="W119" s="272"/>
      <c r="X119" s="202"/>
      <c r="Y119" s="272"/>
      <c r="Z119" s="202"/>
    </row>
    <row r="120" spans="1:26" ht="19.5" thickBot="1">
      <c r="A120" s="2105" t="s">
        <v>54</v>
      </c>
      <c r="B120" s="2106"/>
      <c r="C120" s="136"/>
      <c r="D120" s="136"/>
      <c r="E120" s="473"/>
      <c r="F120" s="136"/>
      <c r="G120" s="310">
        <f>SUMIF($B$61:$B$118,"=*на базі ВНЗ 1 рівня*",G61:G118)</f>
        <v>35.5</v>
      </c>
      <c r="H120" s="474">
        <f>SUMIF($B$61:$B$118,"=*на базі ВНЗ 1 рівня*",H61:H118)</f>
        <v>1065</v>
      </c>
      <c r="I120" s="468"/>
      <c r="J120" s="468"/>
      <c r="K120" s="468"/>
      <c r="L120" s="468"/>
      <c r="M120" s="569"/>
      <c r="N120" s="102"/>
      <c r="O120" s="270"/>
      <c r="P120" s="200"/>
      <c r="Q120" s="601"/>
      <c r="R120" s="102"/>
      <c r="S120" s="270"/>
      <c r="T120" s="102"/>
      <c r="U120" s="270"/>
      <c r="V120" s="102"/>
      <c r="W120" s="270"/>
      <c r="X120" s="102"/>
      <c r="Y120" s="270"/>
      <c r="Z120" s="102"/>
    </row>
    <row r="121" spans="1:50" s="32" customFormat="1" ht="19.5" thickBot="1">
      <c r="A121" s="2061" t="s">
        <v>213</v>
      </c>
      <c r="B121" s="2062"/>
      <c r="C121" s="370"/>
      <c r="D121" s="370"/>
      <c r="E121" s="536"/>
      <c r="F121" s="370"/>
      <c r="G121" s="570">
        <f aca="true" t="shared" si="7" ref="G121:M121">SUMIF($B$61:$B$118,"=* ДДМА*",G61:G118)</f>
        <v>89</v>
      </c>
      <c r="H121" s="372">
        <f t="shared" si="7"/>
        <v>2670</v>
      </c>
      <c r="I121" s="372">
        <f t="shared" si="7"/>
        <v>340</v>
      </c>
      <c r="J121" s="372">
        <f t="shared" si="7"/>
        <v>162</v>
      </c>
      <c r="K121" s="372">
        <f t="shared" si="7"/>
        <v>86</v>
      </c>
      <c r="L121" s="372">
        <f t="shared" si="7"/>
        <v>88</v>
      </c>
      <c r="M121" s="372">
        <f t="shared" si="7"/>
        <v>2330</v>
      </c>
      <c r="N121" s="567">
        <f>SUM(N61:N112)</f>
        <v>12</v>
      </c>
      <c r="O121" s="567">
        <f aca="true" t="shared" si="8" ref="O121:Z121">SUM(O61:O112)</f>
        <v>12</v>
      </c>
      <c r="P121" s="567">
        <f t="shared" si="8"/>
        <v>24</v>
      </c>
      <c r="Q121" s="567">
        <f t="shared" si="8"/>
        <v>6</v>
      </c>
      <c r="R121" s="567">
        <f t="shared" si="8"/>
        <v>26</v>
      </c>
      <c r="S121" s="567">
        <f t="shared" si="8"/>
        <v>10</v>
      </c>
      <c r="T121" s="568">
        <f t="shared" si="8"/>
        <v>46</v>
      </c>
      <c r="U121" s="567">
        <f t="shared" si="8"/>
        <v>14</v>
      </c>
      <c r="V121" s="567">
        <f t="shared" si="8"/>
        <v>38</v>
      </c>
      <c r="W121" s="568">
        <f t="shared" si="8"/>
        <v>28</v>
      </c>
      <c r="X121" s="567">
        <f t="shared" si="8"/>
        <v>34</v>
      </c>
      <c r="Y121" s="568">
        <f t="shared" si="8"/>
        <v>22</v>
      </c>
      <c r="Z121" s="571">
        <f t="shared" si="8"/>
        <v>0</v>
      </c>
      <c r="AA121" s="42">
        <f>SUM(N121:Z121)</f>
        <v>272</v>
      </c>
      <c r="AB121" s="4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49"/>
      <c r="AN121" s="50"/>
      <c r="AO121" s="50"/>
      <c r="AP121" s="50"/>
      <c r="AQ121" s="50"/>
      <c r="AR121" s="49"/>
      <c r="AS121" s="50"/>
      <c r="AT121" s="8"/>
      <c r="AU121" s="8"/>
      <c r="AV121" s="8"/>
      <c r="AW121" s="8"/>
      <c r="AX121" s="8"/>
    </row>
    <row r="122" spans="1:50" s="32" customFormat="1" ht="19.5" thickBot="1">
      <c r="A122" s="2065"/>
      <c r="B122" s="2066"/>
      <c r="C122" s="2066"/>
      <c r="D122" s="2066"/>
      <c r="E122" s="2066"/>
      <c r="F122" s="2066"/>
      <c r="G122" s="2066"/>
      <c r="H122" s="2066"/>
      <c r="I122" s="2066"/>
      <c r="J122" s="2066"/>
      <c r="K122" s="2066"/>
      <c r="L122" s="2066"/>
      <c r="M122" s="2067"/>
      <c r="N122" s="559"/>
      <c r="O122" s="560"/>
      <c r="P122" s="559"/>
      <c r="Q122" s="560"/>
      <c r="R122" s="559"/>
      <c r="S122" s="560"/>
      <c r="T122" s="561"/>
      <c r="U122" s="560"/>
      <c r="V122" s="559"/>
      <c r="W122" s="560"/>
      <c r="X122" s="559"/>
      <c r="Y122" s="656"/>
      <c r="Z122" s="559"/>
      <c r="AA122" s="50"/>
      <c r="AB122" s="4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49"/>
      <c r="AN122" s="50"/>
      <c r="AO122" s="50"/>
      <c r="AP122" s="50"/>
      <c r="AQ122" s="50"/>
      <c r="AR122" s="49"/>
      <c r="AS122" s="50"/>
      <c r="AT122" s="8"/>
      <c r="AU122" s="8"/>
      <c r="AV122" s="8"/>
      <c r="AW122" s="8"/>
      <c r="AX122" s="8"/>
    </row>
    <row r="123" spans="1:34" ht="19.5" customHeight="1" thickBot="1">
      <c r="A123" s="2039" t="s">
        <v>75</v>
      </c>
      <c r="B123" s="2040"/>
      <c r="C123" s="335"/>
      <c r="D123" s="336"/>
      <c r="E123" s="337"/>
      <c r="F123" s="338"/>
      <c r="G123" s="312">
        <f>SUM(G124,G125)</f>
        <v>207.5</v>
      </c>
      <c r="H123" s="345">
        <f>SUM(H124,H125)</f>
        <v>6075</v>
      </c>
      <c r="I123" s="231"/>
      <c r="J123" s="231"/>
      <c r="K123" s="231"/>
      <c r="L123" s="231"/>
      <c r="M123" s="566"/>
      <c r="N123" s="11"/>
      <c r="R123" s="11"/>
      <c r="T123" s="11"/>
      <c r="V123" s="11"/>
      <c r="X123" s="11"/>
      <c r="Z123" s="11"/>
      <c r="AF123" s="4"/>
      <c r="AG123" s="4"/>
      <c r="AH123" s="4"/>
    </row>
    <row r="124" spans="1:34" ht="19.5" customHeight="1" thickBot="1">
      <c r="A124" s="2039" t="s">
        <v>54</v>
      </c>
      <c r="B124" s="2040"/>
      <c r="C124" s="73"/>
      <c r="D124" s="73"/>
      <c r="E124" s="236"/>
      <c r="F124" s="73"/>
      <c r="G124" s="305">
        <f>SUM(G120,G57,G22)</f>
        <v>68.5</v>
      </c>
      <c r="H124" s="243">
        <f>SUM(H120,H57,H22)</f>
        <v>1905</v>
      </c>
      <c r="I124" s="179"/>
      <c r="J124" s="179"/>
      <c r="K124" s="179"/>
      <c r="L124" s="179"/>
      <c r="M124" s="610"/>
      <c r="N124" s="11"/>
      <c r="R124" s="11"/>
      <c r="T124" s="11"/>
      <c r="V124" s="11"/>
      <c r="X124" s="11"/>
      <c r="Z124" s="11"/>
      <c r="AF124" s="4"/>
      <c r="AG124" s="4"/>
      <c r="AH124" s="4"/>
    </row>
    <row r="125" spans="1:50" s="34" customFormat="1" ht="19.5" thickBot="1">
      <c r="A125" s="2061" t="s">
        <v>55</v>
      </c>
      <c r="B125" s="2062"/>
      <c r="C125" s="370"/>
      <c r="D125" s="370"/>
      <c r="E125" s="536"/>
      <c r="F125" s="370"/>
      <c r="G125" s="571">
        <f>SUM(G121,G58,G23)</f>
        <v>139</v>
      </c>
      <c r="H125" s="373">
        <f>SUM(H121,H58,H23)</f>
        <v>4170</v>
      </c>
      <c r="I125" s="373">
        <f aca="true" t="shared" si="9" ref="I125:Z125">SUM(I121,I58,I23)</f>
        <v>512</v>
      </c>
      <c r="J125" s="373">
        <f t="shared" si="9"/>
        <v>262</v>
      </c>
      <c r="K125" s="373">
        <f t="shared" si="9"/>
        <v>108</v>
      </c>
      <c r="L125" s="373">
        <f t="shared" si="9"/>
        <v>138</v>
      </c>
      <c r="M125" s="373">
        <f t="shared" si="9"/>
        <v>3658</v>
      </c>
      <c r="N125" s="373">
        <f t="shared" si="9"/>
        <v>42</v>
      </c>
      <c r="O125" s="373">
        <f t="shared" si="9"/>
        <v>24</v>
      </c>
      <c r="P125" s="373">
        <f t="shared" si="9"/>
        <v>48</v>
      </c>
      <c r="Q125" s="373">
        <f t="shared" si="9"/>
        <v>24</v>
      </c>
      <c r="R125" s="373">
        <f t="shared" si="9"/>
        <v>42</v>
      </c>
      <c r="S125" s="373">
        <f t="shared" si="9"/>
        <v>26</v>
      </c>
      <c r="T125" s="373">
        <f t="shared" si="9"/>
        <v>52</v>
      </c>
      <c r="U125" s="373">
        <f t="shared" si="9"/>
        <v>20</v>
      </c>
      <c r="V125" s="373">
        <f t="shared" si="9"/>
        <v>48</v>
      </c>
      <c r="W125" s="373">
        <f t="shared" si="9"/>
        <v>32</v>
      </c>
      <c r="X125" s="373">
        <f t="shared" si="9"/>
        <v>46</v>
      </c>
      <c r="Y125" s="373">
        <f t="shared" si="9"/>
        <v>22</v>
      </c>
      <c r="Z125" s="373">
        <f t="shared" si="9"/>
        <v>6</v>
      </c>
      <c r="AA125" s="43">
        <f>SUM(N125:Z125)</f>
        <v>432</v>
      </c>
      <c r="AB125" s="4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8"/>
      <c r="AU125" s="8"/>
      <c r="AV125" s="8"/>
      <c r="AW125" s="8"/>
      <c r="AX125" s="8"/>
    </row>
    <row r="126" spans="1:30" ht="19.5" customHeight="1" thickBot="1">
      <c r="A126" s="2110" t="s">
        <v>76</v>
      </c>
      <c r="B126" s="2111"/>
      <c r="C126" s="2111"/>
      <c r="D126" s="2111"/>
      <c r="E126" s="2111"/>
      <c r="F126" s="2111"/>
      <c r="G126" s="2111"/>
      <c r="H126" s="2111"/>
      <c r="I126" s="2111"/>
      <c r="J126" s="2111"/>
      <c r="K126" s="2111"/>
      <c r="L126" s="2111"/>
      <c r="M126" s="2111"/>
      <c r="N126" s="2042"/>
      <c r="O126" s="2042"/>
      <c r="P126" s="2042"/>
      <c r="Q126" s="2042"/>
      <c r="R126" s="2042"/>
      <c r="S126" s="2042"/>
      <c r="T126" s="2042"/>
      <c r="U126" s="2042"/>
      <c r="V126" s="2042"/>
      <c r="W126" s="2042"/>
      <c r="X126" s="2042"/>
      <c r="Y126" s="2042"/>
      <c r="Z126" s="2042"/>
      <c r="AA126" s="30"/>
      <c r="AB126" s="674"/>
      <c r="AC126" s="30"/>
      <c r="AD126" s="30"/>
    </row>
    <row r="127" spans="1:45" s="5" customFormat="1" ht="40.5" customHeight="1" thickBot="1">
      <c r="A127" s="185" t="s">
        <v>183</v>
      </c>
      <c r="B127" s="178" t="s">
        <v>92</v>
      </c>
      <c r="C127" s="122">
        <v>12</v>
      </c>
      <c r="D127" s="145"/>
      <c r="E127" s="147"/>
      <c r="F127" s="148"/>
      <c r="G127" s="78">
        <v>4</v>
      </c>
      <c r="H127" s="339">
        <f>G127*30</f>
        <v>120</v>
      </c>
      <c r="I127" s="188">
        <f>SUM(J127:L127)</f>
        <v>12</v>
      </c>
      <c r="J127" s="124">
        <v>8</v>
      </c>
      <c r="K127" s="124">
        <v>4</v>
      </c>
      <c r="L127" s="124"/>
      <c r="M127" s="395">
        <f>H127-I127</f>
        <v>108</v>
      </c>
      <c r="N127" s="77"/>
      <c r="O127" s="269"/>
      <c r="P127" s="126"/>
      <c r="Q127" s="275"/>
      <c r="R127" s="126"/>
      <c r="S127" s="279"/>
      <c r="T127" s="127">
        <v>6</v>
      </c>
      <c r="U127" s="266">
        <v>6</v>
      </c>
      <c r="V127" s="244"/>
      <c r="W127" s="279"/>
      <c r="X127" s="244"/>
      <c r="Y127" s="657"/>
      <c r="Z127" s="245"/>
      <c r="AB127" s="640" t="s">
        <v>222</v>
      </c>
      <c r="AC127" s="615"/>
      <c r="AD127" s="615"/>
      <c r="AE127" s="615"/>
      <c r="AF127" s="621"/>
      <c r="AG127" s="621"/>
      <c r="AH127" s="621"/>
      <c r="AI127" s="621"/>
      <c r="AJ127" s="640"/>
      <c r="AK127" s="640"/>
      <c r="AL127" s="640"/>
      <c r="AM127" s="627"/>
      <c r="AN127" s="627"/>
      <c r="AO127" s="640"/>
      <c r="AP127" s="640"/>
      <c r="AQ127" s="640"/>
      <c r="AR127" s="640"/>
      <c r="AS127" s="640"/>
    </row>
    <row r="128" spans="1:45" s="6" customFormat="1" ht="37.5" customHeight="1" thickBot="1">
      <c r="A128" s="344" t="s">
        <v>214</v>
      </c>
      <c r="B128" s="348" t="s">
        <v>93</v>
      </c>
      <c r="C128" s="100"/>
      <c r="D128" s="225" t="s">
        <v>37</v>
      </c>
      <c r="E128" s="349"/>
      <c r="F128" s="349"/>
      <c r="G128" s="320">
        <v>3</v>
      </c>
      <c r="H128" s="306">
        <f>G128*30</f>
        <v>90</v>
      </c>
      <c r="I128" s="101">
        <f>SUM(J128:L128)</f>
        <v>12</v>
      </c>
      <c r="J128" s="101">
        <v>8</v>
      </c>
      <c r="K128" s="101">
        <v>4</v>
      </c>
      <c r="L128" s="100"/>
      <c r="M128" s="392">
        <f>H128-I128</f>
        <v>78</v>
      </c>
      <c r="N128" s="225"/>
      <c r="O128" s="350"/>
      <c r="P128" s="226"/>
      <c r="Q128" s="277"/>
      <c r="R128" s="226"/>
      <c r="S128" s="352"/>
      <c r="T128" s="346">
        <v>6</v>
      </c>
      <c r="U128" s="609">
        <v>6</v>
      </c>
      <c r="V128" s="351"/>
      <c r="W128" s="353"/>
      <c r="X128" s="227"/>
      <c r="Y128" s="658"/>
      <c r="Z128" s="333"/>
      <c r="AB128" s="672" t="s">
        <v>222</v>
      </c>
      <c r="AC128" s="615"/>
      <c r="AD128" s="615"/>
      <c r="AE128" s="615"/>
      <c r="AF128" s="621"/>
      <c r="AG128" s="621"/>
      <c r="AH128" s="621"/>
      <c r="AI128" s="621"/>
      <c r="AJ128" s="641"/>
      <c r="AK128" s="640"/>
      <c r="AL128" s="640"/>
      <c r="AM128" s="627"/>
      <c r="AN128" s="627"/>
      <c r="AO128" s="641"/>
      <c r="AP128" s="641"/>
      <c r="AQ128" s="622"/>
      <c r="AR128" s="622"/>
      <c r="AS128" s="622"/>
    </row>
    <row r="129" spans="1:45" s="6" customFormat="1" ht="36.75" customHeight="1" thickBot="1">
      <c r="A129" s="185" t="s">
        <v>184</v>
      </c>
      <c r="B129" s="178" t="s">
        <v>94</v>
      </c>
      <c r="C129" s="122">
        <v>10</v>
      </c>
      <c r="D129" s="145"/>
      <c r="E129" s="147"/>
      <c r="F129" s="147"/>
      <c r="G129" s="305">
        <v>4</v>
      </c>
      <c r="H129" s="339">
        <f>G129*30</f>
        <v>120</v>
      </c>
      <c r="I129" s="188">
        <f>SUM(J129:L129)</f>
        <v>12</v>
      </c>
      <c r="J129" s="124">
        <v>8</v>
      </c>
      <c r="K129" s="124">
        <v>4</v>
      </c>
      <c r="L129" s="124"/>
      <c r="M129" s="395">
        <f>H129-I129</f>
        <v>108</v>
      </c>
      <c r="N129" s="77"/>
      <c r="O129" s="275"/>
      <c r="P129" s="126"/>
      <c r="Q129" s="275"/>
      <c r="R129" s="127">
        <v>12</v>
      </c>
      <c r="S129" s="299">
        <v>0</v>
      </c>
      <c r="T129" s="130"/>
      <c r="U129" s="258"/>
      <c r="V129" s="126"/>
      <c r="W129" s="275"/>
      <c r="X129" s="130"/>
      <c r="Y129" s="650"/>
      <c r="Z129" s="131"/>
      <c r="AB129" s="672" t="s">
        <v>222</v>
      </c>
      <c r="AC129" s="615"/>
      <c r="AD129" s="621"/>
      <c r="AE129" s="621"/>
      <c r="AF129" s="621"/>
      <c r="AG129" s="621"/>
      <c r="AH129" s="621"/>
      <c r="AI129" s="548"/>
      <c r="AJ129" s="621"/>
      <c r="AK129" s="624"/>
      <c r="AL129" s="624"/>
      <c r="AM129" s="622"/>
      <c r="AN129" s="622"/>
      <c r="AO129" s="621"/>
      <c r="AP129" s="621"/>
      <c r="AQ129" s="622"/>
      <c r="AR129" s="622"/>
      <c r="AS129" s="622"/>
    </row>
    <row r="130" spans="1:31" ht="18.75" customHeight="1">
      <c r="A130" s="2110" t="s">
        <v>77</v>
      </c>
      <c r="B130" s="2111"/>
      <c r="C130" s="2111"/>
      <c r="D130" s="2111"/>
      <c r="E130" s="2111"/>
      <c r="F130" s="2111"/>
      <c r="G130" s="2111"/>
      <c r="H130" s="2111"/>
      <c r="I130" s="2111"/>
      <c r="J130" s="2111"/>
      <c r="K130" s="2111"/>
      <c r="L130" s="2111"/>
      <c r="M130" s="2111"/>
      <c r="N130" s="2111"/>
      <c r="O130" s="2111"/>
      <c r="P130" s="2111"/>
      <c r="Q130" s="2111"/>
      <c r="R130" s="2111"/>
      <c r="S130" s="2111"/>
      <c r="T130" s="2111"/>
      <c r="U130" s="2111"/>
      <c r="V130" s="2111"/>
      <c r="W130" s="2111"/>
      <c r="X130" s="2111"/>
      <c r="Y130" s="2111"/>
      <c r="Z130" s="2111"/>
      <c r="AA130" s="30"/>
      <c r="AB130" s="676">
        <v>0</v>
      </c>
      <c r="AC130" s="676">
        <v>0</v>
      </c>
      <c r="AD130" s="677">
        <f>SUMIF($AB$11:$AB$129,"5кр",$G$11:$G$129)</f>
        <v>7.5</v>
      </c>
      <c r="AE130" s="8" t="s">
        <v>229</v>
      </c>
    </row>
    <row r="131" spans="1:31" s="6" customFormat="1" ht="24.75" customHeight="1">
      <c r="A131" s="354">
        <v>1</v>
      </c>
      <c r="B131" s="355" t="s">
        <v>185</v>
      </c>
      <c r="C131" s="246"/>
      <c r="D131" s="246"/>
      <c r="E131" s="246"/>
      <c r="F131" s="246"/>
      <c r="G131" s="359">
        <v>2</v>
      </c>
      <c r="H131" s="360">
        <f aca="true" t="shared" si="10" ref="H131:H136">G131*30</f>
        <v>60</v>
      </c>
      <c r="I131" s="246"/>
      <c r="J131" s="246"/>
      <c r="K131" s="246"/>
      <c r="L131" s="246"/>
      <c r="M131" s="400"/>
      <c r="N131" s="246"/>
      <c r="O131" s="296"/>
      <c r="P131" s="246"/>
      <c r="Q131" s="603"/>
      <c r="R131" s="80"/>
      <c r="S131" s="300"/>
      <c r="T131" s="247"/>
      <c r="U131" s="280"/>
      <c r="V131" s="248"/>
      <c r="W131" s="280"/>
      <c r="X131" s="247"/>
      <c r="Y131" s="659"/>
      <c r="Z131" s="247"/>
      <c r="AB131" s="677">
        <f>SUMIF($AB$11:$AB$129,"3к",$G$11:$G$129)</f>
        <v>24.5</v>
      </c>
      <c r="AC131" s="677">
        <f>SUMIF($AB$11:$AB$129,"4к",$G$11:$G$129)</f>
        <v>47.5</v>
      </c>
      <c r="AD131" s="677">
        <f>SUMIF($AB$11:$AB$129,"5к",$G$11:$G$129)</f>
        <v>35</v>
      </c>
      <c r="AE131" s="6" t="s">
        <v>230</v>
      </c>
    </row>
    <row r="132" spans="1:30" s="6" customFormat="1" ht="27" customHeight="1">
      <c r="A132" s="356">
        <v>2</v>
      </c>
      <c r="B132" s="355" t="s">
        <v>186</v>
      </c>
      <c r="C132" s="104"/>
      <c r="D132" s="249"/>
      <c r="E132" s="53"/>
      <c r="F132" s="53"/>
      <c r="G132" s="361">
        <v>2</v>
      </c>
      <c r="H132" s="360">
        <f t="shared" si="10"/>
        <v>60</v>
      </c>
      <c r="I132" s="250"/>
      <c r="J132" s="250"/>
      <c r="K132" s="250"/>
      <c r="L132" s="250"/>
      <c r="M132" s="401"/>
      <c r="N132" s="250"/>
      <c r="O132" s="296"/>
      <c r="P132" s="104"/>
      <c r="Q132" s="604"/>
      <c r="R132" s="80"/>
      <c r="S132" s="301"/>
      <c r="T132" s="247"/>
      <c r="U132" s="280"/>
      <c r="V132" s="248"/>
      <c r="W132" s="280"/>
      <c r="X132" s="247"/>
      <c r="Y132" s="659"/>
      <c r="Z132" s="247"/>
      <c r="AB132" s="677">
        <f>SUMIF($AB$11:$AB$129,"3?",$G$11:$G$129)</f>
        <v>48.5</v>
      </c>
      <c r="AC132" s="677">
        <f>SUMIF($AB$11:$AB$129,"4?",$G$11:$G$129)</f>
        <v>51</v>
      </c>
      <c r="AD132" s="677">
        <f>SUMIF($AB$11:$AB$129,"5?",$G$11:$G$129)</f>
        <v>43</v>
      </c>
    </row>
    <row r="133" spans="1:31" s="6" customFormat="1" ht="29.25" customHeight="1">
      <c r="A133" s="356">
        <v>3</v>
      </c>
      <c r="B133" s="357" t="s">
        <v>187</v>
      </c>
      <c r="C133" s="104"/>
      <c r="D133" s="249"/>
      <c r="E133" s="53"/>
      <c r="F133" s="53"/>
      <c r="G133" s="361">
        <v>2</v>
      </c>
      <c r="H133" s="360">
        <f t="shared" si="10"/>
        <v>60</v>
      </c>
      <c r="I133" s="250"/>
      <c r="J133" s="250"/>
      <c r="K133" s="250"/>
      <c r="L133" s="250"/>
      <c r="M133" s="401"/>
      <c r="N133" s="250"/>
      <c r="O133" s="296"/>
      <c r="P133" s="104"/>
      <c r="Q133" s="604"/>
      <c r="R133" s="80"/>
      <c r="S133" s="301"/>
      <c r="T133" s="247"/>
      <c r="U133" s="280"/>
      <c r="V133" s="248"/>
      <c r="W133" s="280"/>
      <c r="X133" s="247"/>
      <c r="Y133" s="659"/>
      <c r="Z133" s="247"/>
      <c r="AB133" s="677">
        <f>SUM(AB130+AB132)</f>
        <v>48.5</v>
      </c>
      <c r="AC133" s="677">
        <f>SUM(AC130+AC132)</f>
        <v>51</v>
      </c>
      <c r="AD133" s="677">
        <f>SUM(AD130+AD132)</f>
        <v>50.5</v>
      </c>
      <c r="AE133" s="6" t="s">
        <v>231</v>
      </c>
    </row>
    <row r="134" spans="1:31" s="6" customFormat="1" ht="26.25" customHeight="1">
      <c r="A134" s="356">
        <v>4</v>
      </c>
      <c r="B134" s="358" t="s">
        <v>188</v>
      </c>
      <c r="C134" s="104"/>
      <c r="D134" s="249"/>
      <c r="E134" s="53"/>
      <c r="F134" s="53"/>
      <c r="G134" s="361">
        <v>2</v>
      </c>
      <c r="H134" s="360">
        <f t="shared" si="10"/>
        <v>60</v>
      </c>
      <c r="I134" s="250"/>
      <c r="J134" s="250"/>
      <c r="K134" s="250"/>
      <c r="L134" s="250"/>
      <c r="M134" s="401"/>
      <c r="N134" s="250"/>
      <c r="O134" s="296"/>
      <c r="P134" s="104"/>
      <c r="Q134" s="604"/>
      <c r="R134" s="80"/>
      <c r="S134" s="301"/>
      <c r="T134" s="247"/>
      <c r="U134" s="280"/>
      <c r="V134" s="248"/>
      <c r="W134" s="280"/>
      <c r="X134" s="247"/>
      <c r="Y134" s="659"/>
      <c r="Z134" s="247"/>
      <c r="AB134" s="677">
        <f>AB131+AB130*0.8</f>
        <v>24.5</v>
      </c>
      <c r="AC134" s="677">
        <f>AC131+AC130*0.8</f>
        <v>47.5</v>
      </c>
      <c r="AD134" s="677">
        <f>AD131+AD130*0.8</f>
        <v>41</v>
      </c>
      <c r="AE134" s="6" t="s">
        <v>232</v>
      </c>
    </row>
    <row r="135" spans="1:31" s="6" customFormat="1" ht="48.75" customHeight="1">
      <c r="A135" s="356">
        <v>5</v>
      </c>
      <c r="B135" s="358" t="s">
        <v>189</v>
      </c>
      <c r="C135" s="104"/>
      <c r="D135" s="249"/>
      <c r="E135" s="53"/>
      <c r="F135" s="53"/>
      <c r="G135" s="362">
        <v>2.5</v>
      </c>
      <c r="H135" s="360">
        <f t="shared" si="10"/>
        <v>75</v>
      </c>
      <c r="I135" s="250"/>
      <c r="J135" s="250"/>
      <c r="K135" s="250"/>
      <c r="L135" s="250"/>
      <c r="M135" s="401"/>
      <c r="N135" s="250"/>
      <c r="O135" s="296"/>
      <c r="P135" s="104"/>
      <c r="Q135" s="604"/>
      <c r="R135" s="80"/>
      <c r="S135" s="301"/>
      <c r="T135" s="247"/>
      <c r="U135" s="280"/>
      <c r="V135" s="248"/>
      <c r="W135" s="280"/>
      <c r="X135" s="247"/>
      <c r="Y135" s="659"/>
      <c r="Z135" s="247"/>
      <c r="AB135" s="678">
        <f>AB134/(AB133*40)</f>
        <v>0.012628865979381444</v>
      </c>
      <c r="AC135" s="678">
        <f>AC134/(AC133*40)</f>
        <v>0.023284313725490197</v>
      </c>
      <c r="AD135" s="678">
        <f>AD134/(AD133*40)</f>
        <v>0.020297029702970298</v>
      </c>
      <c r="AE135" s="6" t="s">
        <v>233</v>
      </c>
    </row>
    <row r="136" spans="1:28" s="6" customFormat="1" ht="47.25" customHeight="1" thickBot="1">
      <c r="A136" s="572">
        <v>6</v>
      </c>
      <c r="B136" s="573" t="s">
        <v>100</v>
      </c>
      <c r="C136" s="341"/>
      <c r="D136" s="574"/>
      <c r="E136" s="252"/>
      <c r="F136" s="252"/>
      <c r="G136" s="575">
        <v>3</v>
      </c>
      <c r="H136" s="576">
        <f t="shared" si="10"/>
        <v>90</v>
      </c>
      <c r="I136" s="577"/>
      <c r="J136" s="577"/>
      <c r="K136" s="577"/>
      <c r="L136" s="577"/>
      <c r="M136" s="578"/>
      <c r="N136" s="577"/>
      <c r="O136" s="579"/>
      <c r="P136" s="341"/>
      <c r="Q136" s="605"/>
      <c r="R136" s="69"/>
      <c r="S136" s="580"/>
      <c r="T136" s="581"/>
      <c r="U136" s="583"/>
      <c r="V136" s="582"/>
      <c r="W136" s="583"/>
      <c r="X136" s="581"/>
      <c r="Y136" s="660"/>
      <c r="Z136" s="581"/>
      <c r="AB136" s="672"/>
    </row>
    <row r="137" spans="1:26" ht="19.5" customHeight="1" thickBot="1">
      <c r="A137" s="2039" t="s">
        <v>78</v>
      </c>
      <c r="B137" s="2040"/>
      <c r="C137" s="335"/>
      <c r="D137" s="336"/>
      <c r="E137" s="337"/>
      <c r="F137" s="338"/>
      <c r="G137" s="312">
        <f>SUM(G138:G139)</f>
        <v>24.5</v>
      </c>
      <c r="H137" s="339">
        <f>SUM(H138:H139)</f>
        <v>735</v>
      </c>
      <c r="I137" s="231"/>
      <c r="J137" s="231"/>
      <c r="K137" s="231"/>
      <c r="L137" s="231"/>
      <c r="M137" s="390"/>
      <c r="N137" s="179"/>
      <c r="O137" s="271"/>
      <c r="P137" s="180"/>
      <c r="Q137" s="595"/>
      <c r="R137" s="179"/>
      <c r="S137" s="271"/>
      <c r="T137" s="179"/>
      <c r="U137" s="271"/>
      <c r="V137" s="179"/>
      <c r="W137" s="271"/>
      <c r="X137" s="179"/>
      <c r="Y137" s="271"/>
      <c r="Z137" s="201"/>
    </row>
    <row r="138" spans="1:26" ht="19.5" customHeight="1" thickBot="1">
      <c r="A138" s="2071" t="s">
        <v>54</v>
      </c>
      <c r="B138" s="2072"/>
      <c r="C138" s="136"/>
      <c r="D138" s="136"/>
      <c r="E138" s="473"/>
      <c r="F138" s="136"/>
      <c r="G138" s="310">
        <f>SUMIF($B$127:$B$136,"=*на базі ВНЗ 1 рівня*",G127:G136)</f>
        <v>13.5</v>
      </c>
      <c r="H138" s="474">
        <f>SUMIF($B$127:$B$136,"=*на базі ВНЗ 1 рівня*",H127:H136)</f>
        <v>405</v>
      </c>
      <c r="I138" s="468"/>
      <c r="J138" s="468"/>
      <c r="K138" s="468"/>
      <c r="L138" s="468"/>
      <c r="M138" s="584"/>
      <c r="N138" s="468"/>
      <c r="O138" s="469"/>
      <c r="P138" s="530"/>
      <c r="Q138" s="606"/>
      <c r="R138" s="468"/>
      <c r="S138" s="469"/>
      <c r="T138" s="368"/>
      <c r="U138" s="469"/>
      <c r="V138" s="468"/>
      <c r="W138" s="469"/>
      <c r="X138" s="468"/>
      <c r="Y138" s="469"/>
      <c r="Z138" s="368"/>
    </row>
    <row r="139" spans="1:50" s="32" customFormat="1" ht="18.75" customHeight="1" thickBot="1">
      <c r="A139" s="2068" t="s">
        <v>55</v>
      </c>
      <c r="B139" s="2068"/>
      <c r="C139" s="69"/>
      <c r="D139" s="69"/>
      <c r="E139" s="69"/>
      <c r="F139" s="69"/>
      <c r="G139" s="69">
        <f>SUMIF($B$127:$B$136,"=* ДДМА*",G127:G136)</f>
        <v>11</v>
      </c>
      <c r="H139" s="69">
        <f>SUMIF($B$127:$B$136,"=* ДДМА*",H127:H136)</f>
        <v>330</v>
      </c>
      <c r="I139" s="69">
        <f>SUMIF($B$132:$B$144,"=* ДДМА*",I127:I136)</f>
        <v>0</v>
      </c>
      <c r="J139" s="69">
        <f>SUMIF($B$132:$B$144,"=* ДДМА*",J127:J136)</f>
        <v>0</v>
      </c>
      <c r="K139" s="69">
        <f>SUMIF($B$132:$B$144,"=* ДДМА*",K127:K136)</f>
        <v>0</v>
      </c>
      <c r="L139" s="69">
        <f>SUMIF($B$132:$B$144,"=* ДДМА*",L127:L136)</f>
        <v>0</v>
      </c>
      <c r="M139" s="385">
        <f>SUMIF($B$132:$B$144,"=* ДДМА*",M127:M136)</f>
        <v>0</v>
      </c>
      <c r="N139" s="237">
        <f>SUM(N127:N129)</f>
        <v>0</v>
      </c>
      <c r="O139" s="281">
        <f aca="true" t="shared" si="11" ref="O139:Z139">SUM(O127:O129)</f>
        <v>0</v>
      </c>
      <c r="P139" s="251">
        <f t="shared" si="11"/>
        <v>0</v>
      </c>
      <c r="Q139" s="281">
        <f t="shared" si="11"/>
        <v>0</v>
      </c>
      <c r="R139" s="251">
        <f t="shared" si="11"/>
        <v>12</v>
      </c>
      <c r="S139" s="281">
        <f t="shared" si="11"/>
        <v>0</v>
      </c>
      <c r="T139" s="251">
        <f t="shared" si="11"/>
        <v>12</v>
      </c>
      <c r="U139" s="281">
        <f t="shared" si="11"/>
        <v>12</v>
      </c>
      <c r="V139" s="251">
        <f t="shared" si="11"/>
        <v>0</v>
      </c>
      <c r="W139" s="281">
        <f t="shared" si="11"/>
        <v>0</v>
      </c>
      <c r="X139" s="251">
        <f t="shared" si="11"/>
        <v>0</v>
      </c>
      <c r="Y139" s="281">
        <f t="shared" si="11"/>
        <v>0</v>
      </c>
      <c r="Z139" s="251">
        <f t="shared" si="11"/>
        <v>0</v>
      </c>
      <c r="AA139" s="44"/>
      <c r="AB139" s="4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8"/>
      <c r="AU139" s="8"/>
      <c r="AV139" s="8"/>
      <c r="AW139" s="8"/>
      <c r="AX139" s="8"/>
    </row>
    <row r="140" spans="1:34" ht="19.5" thickBot="1">
      <c r="A140" s="2039" t="s">
        <v>79</v>
      </c>
      <c r="B140" s="2040"/>
      <c r="C140" s="363"/>
      <c r="D140" s="364"/>
      <c r="E140" s="365"/>
      <c r="F140" s="365"/>
      <c r="G140" s="366">
        <f aca="true" t="shared" si="12" ref="G140:H142">SUM(G123,G137)</f>
        <v>232</v>
      </c>
      <c r="H140" s="367">
        <f t="shared" si="12"/>
        <v>6810</v>
      </c>
      <c r="I140" s="367"/>
      <c r="J140" s="367"/>
      <c r="K140" s="367"/>
      <c r="L140" s="367"/>
      <c r="M140" s="402"/>
      <c r="N140" s="11"/>
      <c r="R140" s="11"/>
      <c r="T140" s="11"/>
      <c r="V140" s="11"/>
      <c r="X140" s="11"/>
      <c r="Z140" s="11"/>
      <c r="AF140" s="4"/>
      <c r="AG140" s="4"/>
      <c r="AH140" s="4"/>
    </row>
    <row r="141" spans="1:34" ht="19.5" thickBot="1">
      <c r="A141" s="2039" t="s">
        <v>54</v>
      </c>
      <c r="B141" s="2040"/>
      <c r="C141" s="100"/>
      <c r="D141" s="100"/>
      <c r="E141" s="302"/>
      <c r="F141" s="100"/>
      <c r="G141" s="323">
        <f t="shared" si="12"/>
        <v>82</v>
      </c>
      <c r="H141" s="234">
        <f t="shared" si="12"/>
        <v>2310</v>
      </c>
      <c r="I141" s="368"/>
      <c r="J141" s="368"/>
      <c r="K141" s="368"/>
      <c r="L141" s="368"/>
      <c r="M141" s="403"/>
      <c r="N141" s="11"/>
      <c r="R141" s="11"/>
      <c r="T141" s="11"/>
      <c r="V141" s="11"/>
      <c r="X141" s="11"/>
      <c r="Z141" s="11"/>
      <c r="AF141" s="4"/>
      <c r="AG141" s="4"/>
      <c r="AH141" s="4"/>
    </row>
    <row r="142" spans="1:50" s="34" customFormat="1" ht="19.5" thickBot="1">
      <c r="A142" s="2061" t="s">
        <v>55</v>
      </c>
      <c r="B142" s="2062"/>
      <c r="C142" s="370"/>
      <c r="D142" s="370"/>
      <c r="E142" s="536"/>
      <c r="F142" s="370"/>
      <c r="G142" s="571">
        <f t="shared" si="12"/>
        <v>150</v>
      </c>
      <c r="H142" s="644">
        <f t="shared" si="12"/>
        <v>4500</v>
      </c>
      <c r="I142" s="644">
        <f aca="true" t="shared" si="13" ref="I142:Z142">SUM(I125,I139)</f>
        <v>512</v>
      </c>
      <c r="J142" s="644">
        <f t="shared" si="13"/>
        <v>262</v>
      </c>
      <c r="K142" s="644">
        <f t="shared" si="13"/>
        <v>108</v>
      </c>
      <c r="L142" s="644">
        <f t="shared" si="13"/>
        <v>138</v>
      </c>
      <c r="M142" s="644">
        <f t="shared" si="13"/>
        <v>3658</v>
      </c>
      <c r="N142" s="644">
        <f t="shared" si="13"/>
        <v>42</v>
      </c>
      <c r="O142" s="644">
        <f t="shared" si="13"/>
        <v>24</v>
      </c>
      <c r="P142" s="644">
        <f t="shared" si="13"/>
        <v>48</v>
      </c>
      <c r="Q142" s="644">
        <f t="shared" si="13"/>
        <v>24</v>
      </c>
      <c r="R142" s="644">
        <f t="shared" si="13"/>
        <v>54</v>
      </c>
      <c r="S142" s="644">
        <f t="shared" si="13"/>
        <v>26</v>
      </c>
      <c r="T142" s="644">
        <f t="shared" si="13"/>
        <v>64</v>
      </c>
      <c r="U142" s="644">
        <f t="shared" si="13"/>
        <v>32</v>
      </c>
      <c r="V142" s="644">
        <f t="shared" si="13"/>
        <v>48</v>
      </c>
      <c r="W142" s="644">
        <f t="shared" si="13"/>
        <v>32</v>
      </c>
      <c r="X142" s="644">
        <f t="shared" si="13"/>
        <v>46</v>
      </c>
      <c r="Y142" s="644">
        <f t="shared" si="13"/>
        <v>22</v>
      </c>
      <c r="Z142" s="644">
        <f t="shared" si="13"/>
        <v>6</v>
      </c>
      <c r="AA142" s="537">
        <f>SUM(N142:Z142)</f>
        <v>468</v>
      </c>
      <c r="AB142" s="4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8"/>
      <c r="AU142" s="8"/>
      <c r="AV142" s="8"/>
      <c r="AW142" s="8"/>
      <c r="AX142" s="8"/>
    </row>
    <row r="143" spans="1:28" s="5" customFormat="1" ht="16.5" thickBot="1">
      <c r="A143" s="2112" t="s">
        <v>29</v>
      </c>
      <c r="B143" s="2113"/>
      <c r="C143" s="2113"/>
      <c r="D143" s="2113"/>
      <c r="E143" s="2113"/>
      <c r="F143" s="2113"/>
      <c r="G143" s="2113"/>
      <c r="H143" s="2113"/>
      <c r="I143" s="2113"/>
      <c r="J143" s="2113"/>
      <c r="K143" s="2113"/>
      <c r="L143" s="2113"/>
      <c r="M143" s="2114"/>
      <c r="N143" s="233">
        <f>COUNTIF($C$11:$C$136,"=7")</f>
        <v>3</v>
      </c>
      <c r="O143" s="642"/>
      <c r="P143" s="233">
        <f>COUNTIF($C$11:$C$136,"=9")</f>
        <v>4</v>
      </c>
      <c r="Q143" s="642"/>
      <c r="R143" s="233">
        <f>COUNTIF($C$11:$C$136,"=10")</f>
        <v>3</v>
      </c>
      <c r="S143" s="642"/>
      <c r="T143" s="233">
        <f>COUNTIF($C$11:$C$136,"=12")</f>
        <v>3</v>
      </c>
      <c r="U143" s="642"/>
      <c r="V143" s="233">
        <f>COUNTIF($C$11:$C$136,"=13")</f>
        <v>3</v>
      </c>
      <c r="W143" s="642"/>
      <c r="X143" s="233">
        <f>COUNTIF($C$11:$C$136,"=14")</f>
        <v>3</v>
      </c>
      <c r="Y143" s="642"/>
      <c r="Z143" s="233">
        <f>COUNTIF($C$11:$C$136,"=15")</f>
        <v>1</v>
      </c>
      <c r="AB143" s="640"/>
    </row>
    <row r="144" spans="1:28" s="5" customFormat="1" ht="16.5" thickBot="1">
      <c r="A144" s="2115" t="s">
        <v>30</v>
      </c>
      <c r="B144" s="2116"/>
      <c r="C144" s="2116"/>
      <c r="D144" s="2116"/>
      <c r="E144" s="2116"/>
      <c r="F144" s="2116"/>
      <c r="G144" s="2116"/>
      <c r="H144" s="2116"/>
      <c r="I144" s="2116"/>
      <c r="J144" s="2116"/>
      <c r="K144" s="2116"/>
      <c r="L144" s="2116"/>
      <c r="M144" s="2117"/>
      <c r="N144" s="230">
        <f>COUNTIF($D$11:$D$136,"=7")</f>
        <v>2</v>
      </c>
      <c r="O144" s="283"/>
      <c r="P144" s="230">
        <f>COUNTIF($D$11:$D$136,"=9")</f>
        <v>3</v>
      </c>
      <c r="Q144" s="283"/>
      <c r="R144" s="230">
        <f>COUNTIF($D$11:$D$136,"=10")</f>
        <v>3</v>
      </c>
      <c r="S144" s="283"/>
      <c r="T144" s="230">
        <f>COUNTIF($D$11:$D$136,"=12")</f>
        <v>4</v>
      </c>
      <c r="U144" s="283"/>
      <c r="V144" s="230">
        <f>COUNTIF($D$11:$D$136,"=13")</f>
        <v>3</v>
      </c>
      <c r="W144" s="283"/>
      <c r="X144" s="230">
        <f>COUNTIF($D$11:$D$136,"=14")</f>
        <v>1</v>
      </c>
      <c r="Y144" s="283"/>
      <c r="Z144" s="230">
        <f>COUNTIF($D$11:$D$136,"=15")</f>
        <v>2</v>
      </c>
      <c r="AB144" s="640"/>
    </row>
    <row r="145" spans="1:28" s="5" customFormat="1" ht="16.5" thickBot="1">
      <c r="A145" s="2115" t="s">
        <v>190</v>
      </c>
      <c r="B145" s="2116"/>
      <c r="C145" s="2116"/>
      <c r="D145" s="2116"/>
      <c r="E145" s="2116"/>
      <c r="F145" s="2116"/>
      <c r="G145" s="2116"/>
      <c r="H145" s="2116"/>
      <c r="I145" s="2116"/>
      <c r="J145" s="2116"/>
      <c r="K145" s="2116"/>
      <c r="L145" s="2116"/>
      <c r="M145" s="2117"/>
      <c r="N145" s="230">
        <f>COUNTIF($E$11:$E$136,"=7")</f>
        <v>0</v>
      </c>
      <c r="O145" s="283"/>
      <c r="P145" s="230">
        <f>COUNTIF($E$11:$E$136,"=9")</f>
        <v>0</v>
      </c>
      <c r="Q145" s="283"/>
      <c r="R145" s="230">
        <f>COUNTIF($E$11:$E$136,"=10")</f>
        <v>1</v>
      </c>
      <c r="S145" s="284"/>
      <c r="T145" s="228">
        <f>COUNTIF($E$11:$E$136,"=12")</f>
        <v>2</v>
      </c>
      <c r="U145" s="284"/>
      <c r="V145" s="228">
        <f>COUNTIF($E$11:$E$136,"=13")</f>
        <v>0</v>
      </c>
      <c r="W145" s="284"/>
      <c r="X145" s="228">
        <f>COUNTIF($E$11:$E$136,"=14")</f>
        <v>1</v>
      </c>
      <c r="Y145" s="284"/>
      <c r="Z145" s="228">
        <f>COUNTIF($E$11:$E$136,"=15")</f>
        <v>0</v>
      </c>
      <c r="AB145" s="640"/>
    </row>
    <row r="146" spans="1:28" s="5" customFormat="1" ht="16.5" thickBot="1">
      <c r="A146" s="2115" t="s">
        <v>191</v>
      </c>
      <c r="B146" s="2116"/>
      <c r="C146" s="2116"/>
      <c r="D146" s="2116"/>
      <c r="E146" s="2116"/>
      <c r="F146" s="2116"/>
      <c r="G146" s="2116"/>
      <c r="H146" s="2116"/>
      <c r="I146" s="2116"/>
      <c r="J146" s="2116"/>
      <c r="K146" s="2116"/>
      <c r="L146" s="2116"/>
      <c r="M146" s="2117"/>
      <c r="N146" s="230">
        <f>COUNTIF($F$11:$F$136,"=7")</f>
        <v>0</v>
      </c>
      <c r="O146" s="283"/>
      <c r="P146" s="230">
        <f>COUNTIF($F$11:$F$136,"=9")</f>
        <v>0</v>
      </c>
      <c r="Q146" s="283"/>
      <c r="R146" s="230">
        <f>COUNTIF($F$11:$F$136,"=10")</f>
        <v>0</v>
      </c>
      <c r="S146" s="284"/>
      <c r="T146" s="228">
        <f>COUNTIF($F$11:$F$136,"=12")</f>
        <v>0</v>
      </c>
      <c r="U146" s="284"/>
      <c r="V146" s="228">
        <f>COUNTIF($F$11:$F$136,"=13")</f>
        <v>1</v>
      </c>
      <c r="W146" s="284"/>
      <c r="X146" s="228">
        <f>COUNTIF($F$11:$F$136,"=14")</f>
        <v>0</v>
      </c>
      <c r="Y146" s="284"/>
      <c r="Z146" s="228">
        <f>COUNTIF($F$11:$F$136,"=15")</f>
        <v>0</v>
      </c>
      <c r="AB146" s="640"/>
    </row>
    <row r="147" spans="1:28" s="5" customFormat="1" ht="16.5" thickBot="1">
      <c r="A147" s="2099" t="s">
        <v>97</v>
      </c>
      <c r="B147" s="2099"/>
      <c r="C147" s="2099"/>
      <c r="D147" s="2099"/>
      <c r="E147" s="2099"/>
      <c r="F147" s="2099"/>
      <c r="G147" s="2099"/>
      <c r="H147" s="2099"/>
      <c r="I147" s="2099"/>
      <c r="J147" s="2099"/>
      <c r="K147" s="2099"/>
      <c r="L147" s="2099"/>
      <c r="M147" s="2099"/>
      <c r="N147" s="238">
        <f aca="true" t="shared" si="14" ref="N147:Z147">N142</f>
        <v>42</v>
      </c>
      <c r="O147" s="282">
        <f t="shared" si="14"/>
        <v>24</v>
      </c>
      <c r="P147" s="238">
        <f t="shared" si="14"/>
        <v>48</v>
      </c>
      <c r="Q147" s="282">
        <f t="shared" si="14"/>
        <v>24</v>
      </c>
      <c r="R147" s="238">
        <f t="shared" si="14"/>
        <v>54</v>
      </c>
      <c r="S147" s="282">
        <f t="shared" si="14"/>
        <v>26</v>
      </c>
      <c r="T147" s="238">
        <f t="shared" si="14"/>
        <v>64</v>
      </c>
      <c r="U147" s="282">
        <f t="shared" si="14"/>
        <v>32</v>
      </c>
      <c r="V147" s="238">
        <f t="shared" si="14"/>
        <v>48</v>
      </c>
      <c r="W147" s="282">
        <f t="shared" si="14"/>
        <v>32</v>
      </c>
      <c r="X147" s="238">
        <f t="shared" si="14"/>
        <v>46</v>
      </c>
      <c r="Y147" s="282">
        <f t="shared" si="14"/>
        <v>22</v>
      </c>
      <c r="Z147" s="238">
        <f t="shared" si="14"/>
        <v>6</v>
      </c>
      <c r="AB147" s="640"/>
    </row>
    <row r="148" spans="1:26" ht="16.5" thickTop="1">
      <c r="A148" s="240"/>
      <c r="B148" s="11"/>
      <c r="C148" s="241"/>
      <c r="D148" s="242"/>
      <c r="E148" s="241"/>
      <c r="F148" s="241"/>
      <c r="G148" s="241"/>
      <c r="H148" s="241"/>
      <c r="I148" s="11"/>
      <c r="J148" s="2100" t="s">
        <v>98</v>
      </c>
      <c r="K148" s="2100"/>
      <c r="L148" s="2100"/>
      <c r="M148" s="2101"/>
      <c r="N148" s="2018">
        <v>7</v>
      </c>
      <c r="O148" s="2019"/>
      <c r="P148" s="2020">
        <v>8.9</v>
      </c>
      <c r="Q148" s="2021"/>
      <c r="R148" s="2018">
        <v>10</v>
      </c>
      <c r="S148" s="2019"/>
      <c r="T148" s="2026">
        <v>11.12</v>
      </c>
      <c r="U148" s="2027"/>
      <c r="V148" s="2018">
        <v>13</v>
      </c>
      <c r="W148" s="2019"/>
      <c r="X148" s="2018">
        <v>14</v>
      </c>
      <c r="Y148" s="2019"/>
      <c r="Z148" s="54">
        <v>15</v>
      </c>
    </row>
    <row r="149" spans="1:26" ht="15.75">
      <c r="A149" s="240"/>
      <c r="B149" s="11"/>
      <c r="C149" s="241"/>
      <c r="D149" s="242"/>
      <c r="E149" s="241"/>
      <c r="F149" s="241"/>
      <c r="G149" s="241"/>
      <c r="H149" s="11"/>
      <c r="I149" s="11"/>
      <c r="J149" s="11"/>
      <c r="K149" s="11"/>
      <c r="L149" s="11"/>
      <c r="M149" s="8"/>
      <c r="N149" s="2028" t="s">
        <v>235</v>
      </c>
      <c r="O149" s="2029"/>
      <c r="P149" s="2028" t="s">
        <v>236</v>
      </c>
      <c r="Q149" s="2029"/>
      <c r="R149" s="2028" t="s">
        <v>241</v>
      </c>
      <c r="S149" s="2029"/>
      <c r="T149" s="2016" t="s">
        <v>238</v>
      </c>
      <c r="U149" s="2017"/>
      <c r="V149" s="2028" t="s">
        <v>242</v>
      </c>
      <c r="W149" s="2029"/>
      <c r="X149" s="2028" t="s">
        <v>243</v>
      </c>
      <c r="Y149" s="2029"/>
      <c r="Z149" s="102" t="s">
        <v>221</v>
      </c>
    </row>
    <row r="150" spans="1:26" ht="15.75">
      <c r="A150" s="240"/>
      <c r="B150" s="11"/>
      <c r="C150" s="241"/>
      <c r="D150" s="242"/>
      <c r="E150" s="241"/>
      <c r="F150" s="241"/>
      <c r="G150" s="241"/>
      <c r="H150" s="11"/>
      <c r="I150" s="11"/>
      <c r="J150" s="11"/>
      <c r="K150" s="11"/>
      <c r="L150" s="11"/>
      <c r="M150" s="8"/>
      <c r="N150" s="2035" t="s">
        <v>192</v>
      </c>
      <c r="O150" s="2035"/>
      <c r="P150" s="2035"/>
      <c r="Q150" s="2035"/>
      <c r="R150" s="2036" t="s">
        <v>193</v>
      </c>
      <c r="S150" s="2037"/>
      <c r="T150" s="2037"/>
      <c r="U150" s="2038"/>
      <c r="V150" s="2035" t="s">
        <v>194</v>
      </c>
      <c r="W150" s="2035"/>
      <c r="X150" s="2035"/>
      <c r="Y150" s="2035"/>
      <c r="Z150" s="2035"/>
    </row>
    <row r="151" spans="11:26" ht="15.75">
      <c r="K151" s="2031" t="s">
        <v>105</v>
      </c>
      <c r="L151" s="2031"/>
      <c r="M151" s="2031"/>
      <c r="N151" s="2032"/>
      <c r="O151" s="2033"/>
      <c r="P151" s="2033"/>
      <c r="Q151" s="2034"/>
      <c r="R151" s="2032"/>
      <c r="S151" s="2033"/>
      <c r="T151" s="2033"/>
      <c r="U151" s="2034"/>
      <c r="V151" s="2032"/>
      <c r="W151" s="2033"/>
      <c r="X151" s="2033"/>
      <c r="Y151" s="2033"/>
      <c r="Z151" s="2034"/>
    </row>
    <row r="152" spans="1:25" ht="21" customHeight="1">
      <c r="A152" s="46"/>
      <c r="B152" s="2030"/>
      <c r="C152" s="2030"/>
      <c r="D152" s="2030"/>
      <c r="E152" s="2030"/>
      <c r="F152" s="2030"/>
      <c r="G152" s="2030"/>
      <c r="H152" s="2030"/>
      <c r="I152" s="2030"/>
      <c r="J152" s="2030"/>
      <c r="K152" s="2030"/>
      <c r="L152" s="2030"/>
      <c r="M152" s="2030"/>
      <c r="N152" s="2030"/>
      <c r="O152" s="2030"/>
      <c r="P152" s="2030"/>
      <c r="Q152" s="2030"/>
      <c r="R152" s="2030"/>
      <c r="S152" s="2030"/>
      <c r="T152" s="2030"/>
      <c r="U152" s="8"/>
      <c r="V152" s="8"/>
      <c r="W152" s="8"/>
      <c r="Y152" s="8"/>
    </row>
    <row r="153" spans="2:28" s="661" customFormat="1" ht="15.75">
      <c r="B153" s="47" t="s">
        <v>216</v>
      </c>
      <c r="C153" s="48"/>
      <c r="D153" s="2012"/>
      <c r="E153" s="1900"/>
      <c r="F153" s="1900"/>
      <c r="G153" s="49"/>
      <c r="H153" s="2013" t="s">
        <v>217</v>
      </c>
      <c r="I153" s="2014"/>
      <c r="J153" s="2014"/>
      <c r="K153" s="2014"/>
      <c r="N153" s="2015">
        <f>$AB$133</f>
        <v>48.5</v>
      </c>
      <c r="O153" s="2252"/>
      <c r="P153" s="2252"/>
      <c r="Q153" s="2252"/>
      <c r="R153" s="2015">
        <f>G42+G45+G51+G55+G68+G63+G74+G80+G94+G95+G97+G108+G109+G127+G128+G129</f>
        <v>51</v>
      </c>
      <c r="S153" s="2025"/>
      <c r="T153" s="2025"/>
      <c r="U153" s="2025"/>
      <c r="V153" s="2015">
        <f>G13+G14+G29+G34+G43+G77+G83+G84+G87+G96+G100+G103+G106+G112+G114+G115+G116</f>
        <v>50.5</v>
      </c>
      <c r="W153" s="2015"/>
      <c r="X153" s="2015"/>
      <c r="Y153" s="2015"/>
      <c r="Z153" s="2015"/>
      <c r="AB153" s="670"/>
    </row>
    <row r="154" spans="2:28" s="661" customFormat="1" ht="15.75">
      <c r="B154" s="47"/>
      <c r="C154" s="48"/>
      <c r="D154" s="48"/>
      <c r="E154" s="48"/>
      <c r="F154" s="50"/>
      <c r="G154" s="49"/>
      <c r="H154" s="49"/>
      <c r="I154" s="51"/>
      <c r="J154" s="52"/>
      <c r="K154" s="52"/>
      <c r="AB154" s="670"/>
    </row>
    <row r="155" spans="2:38" s="661" customFormat="1" ht="15.75">
      <c r="B155" s="47" t="s">
        <v>218</v>
      </c>
      <c r="C155" s="48"/>
      <c r="D155" s="2012"/>
      <c r="E155" s="1900"/>
      <c r="F155" s="1900"/>
      <c r="G155" s="49"/>
      <c r="H155" s="2013" t="s">
        <v>219</v>
      </c>
      <c r="I155" s="2014"/>
      <c r="J155" s="2014"/>
      <c r="K155" s="2014"/>
      <c r="N155" s="662"/>
      <c r="O155" s="662"/>
      <c r="P155" s="662"/>
      <c r="Q155" s="662"/>
      <c r="R155" s="2250">
        <f>N153+R153+V153</f>
        <v>150</v>
      </c>
      <c r="S155" s="2251"/>
      <c r="T155" s="2251"/>
      <c r="U155" s="2251"/>
      <c r="V155" s="662"/>
      <c r="W155" s="662"/>
      <c r="X155" s="662"/>
      <c r="Y155" s="662"/>
      <c r="Z155" s="662"/>
      <c r="AA155" s="662"/>
      <c r="AB155" s="635"/>
      <c r="AC155" s="662"/>
      <c r="AD155" s="662"/>
      <c r="AE155" s="662"/>
      <c r="AF155" s="662"/>
      <c r="AG155" s="662"/>
      <c r="AH155" s="662"/>
      <c r="AI155" s="662"/>
      <c r="AJ155" s="662"/>
      <c r="AK155" s="662"/>
      <c r="AL155" s="663"/>
    </row>
    <row r="156" spans="2:25" ht="15.75">
      <c r="B156" s="47"/>
      <c r="C156" s="48"/>
      <c r="D156" s="48"/>
      <c r="E156" s="48"/>
      <c r="F156" s="48"/>
      <c r="G156" s="50"/>
      <c r="H156" s="49"/>
      <c r="I156" s="49"/>
      <c r="J156" s="51"/>
      <c r="K156" s="52"/>
      <c r="L156" s="52"/>
      <c r="M156" s="8"/>
      <c r="N156" s="8"/>
      <c r="O156" s="8"/>
      <c r="P156" s="4"/>
      <c r="Q156" s="4"/>
      <c r="R156" s="8"/>
      <c r="S156" s="8"/>
      <c r="U156" s="8"/>
      <c r="V156" s="8"/>
      <c r="W156" s="8"/>
      <c r="Y156" s="8"/>
    </row>
    <row r="157" spans="2:25" ht="15.75">
      <c r="B157" s="47"/>
      <c r="C157" s="48"/>
      <c r="D157" s="2096"/>
      <c r="E157" s="2097"/>
      <c r="F157" s="2097"/>
      <c r="G157" s="2097"/>
      <c r="H157" s="49"/>
      <c r="I157" s="2013"/>
      <c r="J157" s="2098"/>
      <c r="K157" s="2098"/>
      <c r="L157" s="2098"/>
      <c r="M157" s="8"/>
      <c r="N157" s="8"/>
      <c r="O157" s="8"/>
      <c r="P157" s="4"/>
      <c r="Q157" s="4"/>
      <c r="R157" s="8"/>
      <c r="S157" s="8"/>
      <c r="U157" s="8"/>
      <c r="V157" s="8"/>
      <c r="W157" s="8"/>
      <c r="Y157" s="8"/>
    </row>
    <row r="158" spans="13:25" ht="15.75">
      <c r="M158" s="8"/>
      <c r="N158" s="8"/>
      <c r="O158" s="8"/>
      <c r="P158" s="4"/>
      <c r="Q158" s="4"/>
      <c r="R158" s="8"/>
      <c r="S158" s="8"/>
      <c r="U158" s="8"/>
      <c r="V158" s="8"/>
      <c r="W158" s="8"/>
      <c r="Y158" s="8"/>
    </row>
    <row r="159" spans="13:25" ht="15.75">
      <c r="M159" s="8"/>
      <c r="N159" s="8"/>
      <c r="O159" s="8"/>
      <c r="P159" s="4"/>
      <c r="Q159" s="4"/>
      <c r="R159" s="8"/>
      <c r="S159" s="8"/>
      <c r="U159" s="8"/>
      <c r="V159" s="8"/>
      <c r="W159" s="8"/>
      <c r="Y159" s="8"/>
    </row>
    <row r="160" spans="13:25" ht="15.75">
      <c r="M160" s="8"/>
      <c r="N160" s="8"/>
      <c r="O160" s="8"/>
      <c r="P160" s="4"/>
      <c r="Q160" s="4"/>
      <c r="R160" s="8"/>
      <c r="S160" s="8"/>
      <c r="U160" s="8"/>
      <c r="V160" s="8"/>
      <c r="W160" s="8"/>
      <c r="Y160" s="8"/>
    </row>
    <row r="161" spans="13:25" ht="15.75">
      <c r="M161" s="8"/>
      <c r="N161" s="8"/>
      <c r="O161" s="8"/>
      <c r="P161" s="4"/>
      <c r="Q161" s="4"/>
      <c r="R161" s="8"/>
      <c r="S161" s="8"/>
      <c r="U161" s="8"/>
      <c r="V161" s="8"/>
      <c r="W161" s="8"/>
      <c r="Y161" s="8"/>
    </row>
    <row r="162" spans="13:25" ht="15.75">
      <c r="M162" s="8"/>
      <c r="N162" s="8"/>
      <c r="O162" s="8"/>
      <c r="P162" s="4"/>
      <c r="Q162" s="4"/>
      <c r="R162" s="8"/>
      <c r="S162" s="8"/>
      <c r="U162" s="8"/>
      <c r="V162" s="8"/>
      <c r="W162" s="8"/>
      <c r="Y162" s="8"/>
    </row>
    <row r="163" spans="13:25" ht="15.75">
      <c r="M163" s="8"/>
      <c r="N163" s="8"/>
      <c r="O163" s="8"/>
      <c r="P163" s="4"/>
      <c r="Q163" s="4"/>
      <c r="R163" s="8"/>
      <c r="S163" s="8"/>
      <c r="U163" s="8"/>
      <c r="V163" s="8"/>
      <c r="W163" s="8"/>
      <c r="Y163" s="8"/>
    </row>
    <row r="164" spans="13:25" ht="15.75">
      <c r="M164" s="8"/>
      <c r="N164" s="8"/>
      <c r="O164" s="8"/>
      <c r="P164" s="4"/>
      <c r="Q164" s="4"/>
      <c r="R164" s="8"/>
      <c r="S164" s="8"/>
      <c r="U164" s="8"/>
      <c r="V164" s="8"/>
      <c r="W164" s="8"/>
      <c r="Y164" s="8"/>
    </row>
    <row r="165" spans="13:25" ht="15.75">
      <c r="M165" s="8"/>
      <c r="N165" s="8"/>
      <c r="O165" s="8"/>
      <c r="P165" s="4"/>
      <c r="Q165" s="4"/>
      <c r="R165" s="8"/>
      <c r="S165" s="8"/>
      <c r="U165" s="8"/>
      <c r="V165" s="8"/>
      <c r="W165" s="8"/>
      <c r="Y165" s="8"/>
    </row>
    <row r="166" spans="13:25" ht="15.75">
      <c r="M166" s="8"/>
      <c r="N166" s="8"/>
      <c r="O166" s="8"/>
      <c r="P166" s="4"/>
      <c r="Q166" s="4"/>
      <c r="R166" s="8"/>
      <c r="S166" s="8"/>
      <c r="U166" s="8"/>
      <c r="V166" s="8"/>
      <c r="W166" s="8"/>
      <c r="Y166" s="8"/>
    </row>
    <row r="167" spans="13:25" ht="15.75">
      <c r="M167" s="8"/>
      <c r="N167" s="8"/>
      <c r="O167" s="8"/>
      <c r="P167" s="4"/>
      <c r="Q167" s="4"/>
      <c r="R167" s="8"/>
      <c r="S167" s="8"/>
      <c r="U167" s="8"/>
      <c r="V167" s="8"/>
      <c r="W167" s="8"/>
      <c r="Y167" s="8"/>
    </row>
    <row r="168" spans="13:25" ht="15.75">
      <c r="M168" s="8"/>
      <c r="N168" s="8"/>
      <c r="O168" s="8"/>
      <c r="P168" s="4"/>
      <c r="Q168" s="4"/>
      <c r="R168" s="8"/>
      <c r="S168" s="8"/>
      <c r="U168" s="8"/>
      <c r="V168" s="8"/>
      <c r="W168" s="8"/>
      <c r="Y168" s="8"/>
    </row>
    <row r="169" spans="13:25" ht="15.75">
      <c r="M169" s="8"/>
      <c r="N169" s="8"/>
      <c r="O169" s="8"/>
      <c r="P169" s="4"/>
      <c r="Q169" s="4"/>
      <c r="R169" s="8"/>
      <c r="S169" s="8"/>
      <c r="U169" s="8"/>
      <c r="V169" s="8"/>
      <c r="W169" s="8"/>
      <c r="Y169" s="8"/>
    </row>
    <row r="170" spans="13:25" ht="15.75"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13:25" ht="15.75"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13:25" ht="15.75">
      <c r="M179" s="8"/>
      <c r="N179" s="8"/>
      <c r="O179" s="8"/>
      <c r="P179" s="4"/>
      <c r="Q179" s="4"/>
      <c r="R179" s="8"/>
      <c r="S179" s="8"/>
      <c r="U179" s="8"/>
      <c r="V179" s="8"/>
      <c r="W179" s="8"/>
      <c r="Y179" s="8"/>
    </row>
    <row r="180" spans="13:25" ht="15.75">
      <c r="M180" s="8"/>
      <c r="N180" s="8"/>
      <c r="O180" s="8"/>
      <c r="P180" s="4"/>
      <c r="Q180" s="4"/>
      <c r="R180" s="8"/>
      <c r="S180" s="8"/>
      <c r="U180" s="8"/>
      <c r="V180" s="8"/>
      <c r="W180" s="8"/>
      <c r="Y180" s="8"/>
    </row>
    <row r="181" spans="13:25" ht="15.75"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13:25" ht="15.75"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13:25" ht="15.75"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13:25" ht="15.75"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13:25" ht="15.75"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13:25" ht="15.75"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13:25" ht="15.75"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13:25" ht="15.75"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13:25" ht="15.75"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13:25" ht="15.75"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13:25" ht="15.75"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13:25" ht="15.75"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13:25" ht="15.75"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13:25" ht="15.75">
      <c r="M194" s="8"/>
      <c r="N194" s="8"/>
      <c r="O194" s="8"/>
      <c r="P194" s="4"/>
      <c r="Q194" s="4"/>
      <c r="R194" s="8"/>
      <c r="S194" s="8"/>
      <c r="U194" s="8"/>
      <c r="V194" s="8"/>
      <c r="W194" s="8"/>
      <c r="Y194" s="8"/>
    </row>
  </sheetData>
  <sheetProtection/>
  <mergeCells count="103">
    <mergeCell ref="D155:F155"/>
    <mergeCell ref="H155:K155"/>
    <mergeCell ref="R155:U155"/>
    <mergeCell ref="D157:G157"/>
    <mergeCell ref="I157:L157"/>
    <mergeCell ref="B152:T152"/>
    <mergeCell ref="D153:F153"/>
    <mergeCell ref="H153:K153"/>
    <mergeCell ref="N153:Q153"/>
    <mergeCell ref="R153:U153"/>
    <mergeCell ref="V153:Z153"/>
    <mergeCell ref="N150:Q150"/>
    <mergeCell ref="R150:U150"/>
    <mergeCell ref="V150:Z150"/>
    <mergeCell ref="K151:M151"/>
    <mergeCell ref="N151:Q151"/>
    <mergeCell ref="R151:U151"/>
    <mergeCell ref="V151:Z151"/>
    <mergeCell ref="T148:U148"/>
    <mergeCell ref="V148:W148"/>
    <mergeCell ref="X148:Y148"/>
    <mergeCell ref="N149:O149"/>
    <mergeCell ref="P149:Q149"/>
    <mergeCell ref="R149:S149"/>
    <mergeCell ref="T149:U149"/>
    <mergeCell ref="V149:W149"/>
    <mergeCell ref="X149:Y149"/>
    <mergeCell ref="A146:M146"/>
    <mergeCell ref="A147:M147"/>
    <mergeCell ref="J148:M148"/>
    <mergeCell ref="N148:O148"/>
    <mergeCell ref="P148:Q148"/>
    <mergeCell ref="R148:S148"/>
    <mergeCell ref="A140:B140"/>
    <mergeCell ref="A141:B141"/>
    <mergeCell ref="A142:B142"/>
    <mergeCell ref="A143:M143"/>
    <mergeCell ref="A144:M144"/>
    <mergeCell ref="A145:M145"/>
    <mergeCell ref="A125:B125"/>
    <mergeCell ref="A126:Z126"/>
    <mergeCell ref="A130:Z130"/>
    <mergeCell ref="A137:B137"/>
    <mergeCell ref="A138:B138"/>
    <mergeCell ref="A139:B139"/>
    <mergeCell ref="A119:B119"/>
    <mergeCell ref="A120:B120"/>
    <mergeCell ref="A121:B121"/>
    <mergeCell ref="A122:M122"/>
    <mergeCell ref="A123:B123"/>
    <mergeCell ref="A124:B124"/>
    <mergeCell ref="A56:B56"/>
    <mergeCell ref="A57:B57"/>
    <mergeCell ref="A58:B58"/>
    <mergeCell ref="A59:Z59"/>
    <mergeCell ref="A60:Z60"/>
    <mergeCell ref="A113:Z113"/>
    <mergeCell ref="AO18:AP18"/>
    <mergeCell ref="AQ18:AR18"/>
    <mergeCell ref="A21:B21"/>
    <mergeCell ref="A22:B22"/>
    <mergeCell ref="A23:B23"/>
    <mergeCell ref="A24:Z24"/>
    <mergeCell ref="A9:Z9"/>
    <mergeCell ref="A10:Z10"/>
    <mergeCell ref="AC18:AE18"/>
    <mergeCell ref="AF18:AH18"/>
    <mergeCell ref="AI18:AL18"/>
    <mergeCell ref="AM18:AN18"/>
    <mergeCell ref="N6:Z6"/>
    <mergeCell ref="N7:O7"/>
    <mergeCell ref="P7:Q7"/>
    <mergeCell ref="R7:S7"/>
    <mergeCell ref="T7:U7"/>
    <mergeCell ref="V7:W7"/>
    <mergeCell ref="X7:Y7"/>
    <mergeCell ref="N4:Q4"/>
    <mergeCell ref="R4:U4"/>
    <mergeCell ref="V4:Z4"/>
    <mergeCell ref="N5:O5"/>
    <mergeCell ref="P5:Q5"/>
    <mergeCell ref="R5:S5"/>
    <mergeCell ref="T5:U5"/>
    <mergeCell ref="V5:W5"/>
    <mergeCell ref="X5:Y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7" r:id="rId1"/>
  <rowBreaks count="1" manualBreakCount="1">
    <brk id="12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8:C8"/>
  <sheetViews>
    <sheetView zoomScalePageLayoutView="0" workbookViewId="0" topLeftCell="A1">
      <selection activeCell="C9" sqref="C9"/>
    </sheetView>
  </sheetViews>
  <sheetFormatPr defaultColWidth="9.00390625" defaultRowHeight="12.75"/>
  <sheetData>
    <row r="8" ht="12.75">
      <c r="C8">
        <f>SUMIF(AA24:AA61,1,G24:G59)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5"/>
  <sheetViews>
    <sheetView zoomScale="80" zoomScaleNormal="80" zoomScaleSheetLayoutView="90" zoomScalePageLayoutView="80" workbookViewId="0" topLeftCell="A149">
      <selection activeCell="A122" sqref="A122:M122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625" style="10" customWidth="1"/>
    <col min="5" max="6" width="5.625" style="9" customWidth="1"/>
    <col min="7" max="7" width="8.125" style="9" customWidth="1"/>
    <col min="8" max="8" width="7.375" style="8" customWidth="1"/>
    <col min="9" max="9" width="7.625" style="8" customWidth="1"/>
    <col min="10" max="10" width="7.125" style="8" customWidth="1"/>
    <col min="11" max="11" width="6.375" style="8" customWidth="1"/>
    <col min="12" max="12" width="5.875" style="8" customWidth="1"/>
    <col min="13" max="13" width="8.125" style="404" customWidth="1"/>
    <col min="14" max="14" width="7.625" style="17" customWidth="1"/>
    <col min="15" max="15" width="5.375" style="278" customWidth="1"/>
    <col min="16" max="16" width="7.625" style="13" customWidth="1"/>
    <col min="17" max="17" width="4.875" style="602" customWidth="1"/>
    <col min="18" max="18" width="6.375" style="17" customWidth="1"/>
    <col min="19" max="19" width="5.625" style="278" customWidth="1"/>
    <col min="20" max="20" width="6.625" style="8" customWidth="1"/>
    <col min="21" max="21" width="5.375" style="278" customWidth="1"/>
    <col min="22" max="22" width="7.625" style="17" customWidth="1"/>
    <col min="23" max="23" width="4.625" style="278" customWidth="1"/>
    <col min="24" max="24" width="5.875" style="8" customWidth="1"/>
    <col min="25" max="25" width="5.125" style="278" customWidth="1"/>
    <col min="26" max="26" width="6.875" style="8" bestFit="1" customWidth="1"/>
    <col min="27" max="16384" width="9.125" style="8" customWidth="1"/>
  </cols>
  <sheetData>
    <row r="1" spans="1:26" s="5" customFormat="1" ht="18" customHeight="1">
      <c r="A1" s="2082" t="s">
        <v>290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  <c r="R1" s="2083"/>
      <c r="S1" s="2083"/>
      <c r="T1" s="2083"/>
      <c r="U1" s="2083"/>
      <c r="V1" s="2083"/>
      <c r="W1" s="2083"/>
      <c r="X1" s="2083"/>
      <c r="Y1" s="2083"/>
      <c r="Z1" s="2084"/>
    </row>
    <row r="2" spans="1:26" s="5" customFormat="1" ht="18.75" customHeight="1">
      <c r="A2" s="2073" t="s">
        <v>20</v>
      </c>
      <c r="B2" s="2080" t="s">
        <v>28</v>
      </c>
      <c r="C2" s="2075" t="s">
        <v>305</v>
      </c>
      <c r="D2" s="2076"/>
      <c r="E2" s="2064" t="s">
        <v>32</v>
      </c>
      <c r="F2" s="2064" t="s">
        <v>117</v>
      </c>
      <c r="G2" s="2064" t="s">
        <v>33</v>
      </c>
      <c r="H2" s="2080" t="s">
        <v>21</v>
      </c>
      <c r="I2" s="2080"/>
      <c r="J2" s="2080"/>
      <c r="K2" s="2080"/>
      <c r="L2" s="2080"/>
      <c r="M2" s="2080"/>
      <c r="N2" s="2055" t="s">
        <v>22</v>
      </c>
      <c r="O2" s="2056"/>
      <c r="P2" s="2056"/>
      <c r="Q2" s="2056"/>
      <c r="R2" s="2056"/>
      <c r="S2" s="2056"/>
      <c r="T2" s="2056"/>
      <c r="U2" s="2056"/>
      <c r="V2" s="2056"/>
      <c r="W2" s="2056"/>
      <c r="X2" s="2056"/>
      <c r="Y2" s="2056"/>
      <c r="Z2" s="2057"/>
    </row>
    <row r="3" spans="1:26" s="5" customFormat="1" ht="24.75" customHeight="1">
      <c r="A3" s="2073"/>
      <c r="B3" s="2080"/>
      <c r="C3" s="2077"/>
      <c r="D3" s="2078"/>
      <c r="E3" s="2079"/>
      <c r="F3" s="2079"/>
      <c r="G3" s="2079"/>
      <c r="H3" s="2063" t="s">
        <v>23</v>
      </c>
      <c r="I3" s="2087" t="s">
        <v>24</v>
      </c>
      <c r="J3" s="2088"/>
      <c r="K3" s="2088"/>
      <c r="L3" s="2088"/>
      <c r="M3" s="2051" t="s">
        <v>25</v>
      </c>
      <c r="N3" s="2058"/>
      <c r="O3" s="2059"/>
      <c r="P3" s="2059"/>
      <c r="Q3" s="2059"/>
      <c r="R3" s="2059"/>
      <c r="S3" s="2059"/>
      <c r="T3" s="2059"/>
      <c r="U3" s="2059"/>
      <c r="V3" s="2059"/>
      <c r="W3" s="2059"/>
      <c r="X3" s="2059"/>
      <c r="Y3" s="2059"/>
      <c r="Z3" s="2060"/>
    </row>
    <row r="4" spans="1:26" s="5" customFormat="1" ht="18" customHeight="1">
      <c r="A4" s="2073"/>
      <c r="B4" s="2080"/>
      <c r="C4" s="2063" t="s">
        <v>26</v>
      </c>
      <c r="D4" s="2063" t="s">
        <v>27</v>
      </c>
      <c r="E4" s="2079"/>
      <c r="F4" s="2079"/>
      <c r="G4" s="2079"/>
      <c r="H4" s="2063"/>
      <c r="I4" s="2089" t="s">
        <v>118</v>
      </c>
      <c r="J4" s="2063" t="s">
        <v>38</v>
      </c>
      <c r="K4" s="2093" t="s">
        <v>39</v>
      </c>
      <c r="L4" s="2094" t="s">
        <v>40</v>
      </c>
      <c r="M4" s="2051"/>
      <c r="N4" s="2035" t="s">
        <v>295</v>
      </c>
      <c r="O4" s="2035"/>
      <c r="P4" s="2035"/>
      <c r="Q4" s="2035"/>
      <c r="R4" s="2036" t="s">
        <v>296</v>
      </c>
      <c r="S4" s="2037"/>
      <c r="T4" s="2037"/>
      <c r="U4" s="2038"/>
      <c r="V4" s="2035" t="s">
        <v>291</v>
      </c>
      <c r="W4" s="2035"/>
      <c r="X4" s="2035"/>
      <c r="Y4" s="2035"/>
      <c r="Z4" s="2035"/>
    </row>
    <row r="5" spans="1:26" s="5" customFormat="1" ht="15.75">
      <c r="A5" s="2073"/>
      <c r="B5" s="2080"/>
      <c r="C5" s="2063"/>
      <c r="D5" s="2063"/>
      <c r="E5" s="2079"/>
      <c r="F5" s="2079"/>
      <c r="G5" s="2079"/>
      <c r="H5" s="2063"/>
      <c r="I5" s="2090"/>
      <c r="J5" s="2063"/>
      <c r="K5" s="2093"/>
      <c r="L5" s="2095"/>
      <c r="M5" s="2051"/>
      <c r="N5" s="2045">
        <v>1</v>
      </c>
      <c r="O5" s="2046"/>
      <c r="P5" s="2045">
        <v>2</v>
      </c>
      <c r="Q5" s="2046"/>
      <c r="R5" s="2045">
        <v>3</v>
      </c>
      <c r="S5" s="2046"/>
      <c r="T5" s="2045">
        <v>4</v>
      </c>
      <c r="U5" s="2046"/>
      <c r="V5" s="2045">
        <v>5</v>
      </c>
      <c r="W5" s="2046"/>
      <c r="X5" s="2045" t="s">
        <v>297</v>
      </c>
      <c r="Y5" s="2046"/>
      <c r="Z5" s="54" t="s">
        <v>298</v>
      </c>
    </row>
    <row r="6" spans="1:26" s="5" customFormat="1" ht="18.75" customHeight="1">
      <c r="A6" s="2073"/>
      <c r="B6" s="2080"/>
      <c r="C6" s="2063"/>
      <c r="D6" s="2063"/>
      <c r="E6" s="2079"/>
      <c r="F6" s="2079"/>
      <c r="G6" s="2079"/>
      <c r="H6" s="2063"/>
      <c r="I6" s="2090"/>
      <c r="J6" s="2063"/>
      <c r="K6" s="2093"/>
      <c r="L6" s="2095"/>
      <c r="M6" s="2051"/>
      <c r="N6" s="2036" t="s">
        <v>41</v>
      </c>
      <c r="O6" s="2037"/>
      <c r="P6" s="2037"/>
      <c r="Q6" s="2037"/>
      <c r="R6" s="2037"/>
      <c r="S6" s="2037"/>
      <c r="T6" s="2037"/>
      <c r="U6" s="2037"/>
      <c r="V6" s="2037"/>
      <c r="W6" s="2037"/>
      <c r="X6" s="2037"/>
      <c r="Y6" s="2037"/>
      <c r="Z6" s="2038"/>
    </row>
    <row r="7" spans="1:26" s="5" customFormat="1" ht="17.25" customHeight="1" thickBot="1">
      <c r="A7" s="2074"/>
      <c r="B7" s="2081"/>
      <c r="C7" s="2064"/>
      <c r="D7" s="2064"/>
      <c r="E7" s="2079"/>
      <c r="F7" s="2079"/>
      <c r="G7" s="2079"/>
      <c r="H7" s="2064"/>
      <c r="I7" s="2091"/>
      <c r="J7" s="2063"/>
      <c r="K7" s="2089"/>
      <c r="L7" s="2095"/>
      <c r="M7" s="2052"/>
      <c r="N7" s="2053">
        <v>15</v>
      </c>
      <c r="O7" s="2054"/>
      <c r="P7" s="2053">
        <v>9</v>
      </c>
      <c r="Q7" s="2054"/>
      <c r="R7" s="2053">
        <v>15</v>
      </c>
      <c r="S7" s="2054"/>
      <c r="T7" s="2053">
        <v>9</v>
      </c>
      <c r="U7" s="2054"/>
      <c r="V7" s="2053">
        <v>15</v>
      </c>
      <c r="W7" s="2054"/>
      <c r="X7" s="2085">
        <v>9</v>
      </c>
      <c r="Y7" s="2086"/>
      <c r="Z7" s="54">
        <v>9</v>
      </c>
    </row>
    <row r="8" spans="1:26" s="5" customFormat="1" ht="16.5" customHeight="1" thickBot="1">
      <c r="A8" s="55">
        <v>1</v>
      </c>
      <c r="B8" s="56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8">
        <v>12</v>
      </c>
      <c r="M8" s="378">
        <v>13</v>
      </c>
      <c r="N8" s="59">
        <v>14</v>
      </c>
      <c r="O8" s="285">
        <v>15</v>
      </c>
      <c r="P8" s="59">
        <v>16</v>
      </c>
      <c r="Q8" s="285">
        <v>17</v>
      </c>
      <c r="R8" s="59">
        <v>18</v>
      </c>
      <c r="S8" s="285">
        <v>19</v>
      </c>
      <c r="T8" s="59">
        <v>20</v>
      </c>
      <c r="U8" s="285">
        <v>21</v>
      </c>
      <c r="V8" s="60">
        <v>22</v>
      </c>
      <c r="W8" s="253">
        <v>23</v>
      </c>
      <c r="X8" s="61">
        <v>24</v>
      </c>
      <c r="Y8" s="645">
        <v>25</v>
      </c>
      <c r="Z8" s="60">
        <v>26</v>
      </c>
    </row>
    <row r="9" spans="1:26" s="5" customFormat="1" ht="16.5" customHeight="1" thickBot="1">
      <c r="A9" s="2047" t="s">
        <v>257</v>
      </c>
      <c r="B9" s="2048"/>
      <c r="C9" s="2048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8"/>
      <c r="S9" s="2048"/>
      <c r="T9" s="2048"/>
      <c r="U9" s="2048"/>
      <c r="V9" s="2048"/>
      <c r="W9" s="2048"/>
      <c r="X9" s="2049"/>
      <c r="Y9" s="2049"/>
      <c r="Z9" s="2050"/>
    </row>
    <row r="10" spans="1:26" s="5" customFormat="1" ht="24.75" customHeight="1" thickBot="1">
      <c r="A10" s="2041" t="s">
        <v>52</v>
      </c>
      <c r="B10" s="2042"/>
      <c r="C10" s="2042"/>
      <c r="D10" s="2042"/>
      <c r="E10" s="2042"/>
      <c r="F10" s="2042"/>
      <c r="G10" s="2042"/>
      <c r="H10" s="2042"/>
      <c r="I10" s="2042"/>
      <c r="J10" s="2042"/>
      <c r="K10" s="2042"/>
      <c r="L10" s="2042"/>
      <c r="M10" s="2042"/>
      <c r="N10" s="2042"/>
      <c r="O10" s="2042"/>
      <c r="P10" s="2042"/>
      <c r="Q10" s="2042"/>
      <c r="R10" s="2042"/>
      <c r="S10" s="2042"/>
      <c r="T10" s="2042"/>
      <c r="U10" s="2042"/>
      <c r="V10" s="2042"/>
      <c r="W10" s="2042"/>
      <c r="X10" s="2042"/>
      <c r="Y10" s="2042"/>
      <c r="Z10" s="2043"/>
    </row>
    <row r="11" spans="1:27" s="5" customFormat="1" ht="33.75" customHeight="1" thickBot="1">
      <c r="A11" s="433" t="s">
        <v>119</v>
      </c>
      <c r="B11" s="434" t="s">
        <v>220</v>
      </c>
      <c r="C11" s="184"/>
      <c r="D11" s="435"/>
      <c r="E11" s="436"/>
      <c r="F11" s="437"/>
      <c r="G11" s="817">
        <f>G12+G13</f>
        <v>6.5</v>
      </c>
      <c r="H11" s="439">
        <f aca="true" t="shared" si="0" ref="H11:H19">G11*30</f>
        <v>195</v>
      </c>
      <c r="I11" s="440"/>
      <c r="J11" s="440"/>
      <c r="K11" s="440"/>
      <c r="L11" s="440"/>
      <c r="M11" s="441"/>
      <c r="N11" s="442"/>
      <c r="O11" s="443"/>
      <c r="P11" s="444"/>
      <c r="Q11" s="585"/>
      <c r="R11" s="445"/>
      <c r="S11" s="446"/>
      <c r="T11" s="445"/>
      <c r="U11" s="446"/>
      <c r="V11" s="445"/>
      <c r="W11" s="446"/>
      <c r="X11" s="445"/>
      <c r="Y11" s="446"/>
      <c r="Z11" s="447"/>
      <c r="AA11" s="802"/>
    </row>
    <row r="12" spans="1:27" s="5" customFormat="1" ht="24.75" customHeight="1" thickBot="1">
      <c r="A12" s="448"/>
      <c r="B12" s="458" t="s">
        <v>48</v>
      </c>
      <c r="C12" s="62"/>
      <c r="D12" s="63"/>
      <c r="E12" s="664"/>
      <c r="F12" s="665"/>
      <c r="G12" s="438">
        <v>5</v>
      </c>
      <c r="H12" s="439">
        <f>G12*30</f>
        <v>150</v>
      </c>
      <c r="I12" s="427"/>
      <c r="J12" s="427"/>
      <c r="K12" s="427"/>
      <c r="L12" s="427"/>
      <c r="M12" s="667"/>
      <c r="N12" s="84"/>
      <c r="O12" s="267"/>
      <c r="P12" s="89"/>
      <c r="Q12" s="587"/>
      <c r="R12" s="90"/>
      <c r="S12" s="297"/>
      <c r="T12" s="90"/>
      <c r="U12" s="297"/>
      <c r="V12" s="90"/>
      <c r="W12" s="297"/>
      <c r="X12" s="90"/>
      <c r="Y12" s="297"/>
      <c r="Z12" s="666"/>
      <c r="AA12" s="802"/>
    </row>
    <row r="13" spans="1:27" s="5" customFormat="1" ht="22.5" customHeight="1" thickBot="1">
      <c r="A13" s="448"/>
      <c r="B13" s="94" t="s">
        <v>114</v>
      </c>
      <c r="C13" s="62"/>
      <c r="D13" s="816">
        <v>6</v>
      </c>
      <c r="E13" s="664"/>
      <c r="F13" s="665"/>
      <c r="G13" s="438">
        <v>1.5</v>
      </c>
      <c r="H13" s="439">
        <f>G13*30</f>
        <v>45</v>
      </c>
      <c r="I13" s="75">
        <v>4</v>
      </c>
      <c r="J13" s="75"/>
      <c r="K13" s="75"/>
      <c r="L13" s="75">
        <v>4</v>
      </c>
      <c r="M13" s="379">
        <f>H13-I13</f>
        <v>41</v>
      </c>
      <c r="N13" s="84"/>
      <c r="O13" s="267"/>
      <c r="P13" s="89"/>
      <c r="Q13" s="587"/>
      <c r="R13" s="90"/>
      <c r="S13" s="297"/>
      <c r="T13" s="90"/>
      <c r="U13" s="297"/>
      <c r="V13" s="90"/>
      <c r="W13" s="297"/>
      <c r="X13" s="815">
        <v>4</v>
      </c>
      <c r="Y13" s="587"/>
      <c r="Z13" s="669"/>
      <c r="AA13" s="802">
        <v>3</v>
      </c>
    </row>
    <row r="14" spans="1:27" s="5" customFormat="1" ht="24" customHeight="1">
      <c r="A14" s="448" t="s">
        <v>120</v>
      </c>
      <c r="B14" s="81" t="s">
        <v>109</v>
      </c>
      <c r="C14" s="62" t="s">
        <v>108</v>
      </c>
      <c r="D14" s="82"/>
      <c r="E14" s="83"/>
      <c r="F14" s="54"/>
      <c r="G14" s="931">
        <v>4.5</v>
      </c>
      <c r="H14" s="64">
        <f t="shared" si="0"/>
        <v>135</v>
      </c>
      <c r="I14" s="104"/>
      <c r="J14" s="104"/>
      <c r="K14" s="427"/>
      <c r="L14" s="427"/>
      <c r="M14" s="668"/>
      <c r="N14" s="84"/>
      <c r="O14" s="286"/>
      <c r="P14" s="85"/>
      <c r="Q14" s="586"/>
      <c r="R14" s="86"/>
      <c r="S14" s="254"/>
      <c r="T14" s="86"/>
      <c r="U14" s="254"/>
      <c r="V14" s="86"/>
      <c r="W14" s="254"/>
      <c r="X14" s="86"/>
      <c r="Y14" s="254"/>
      <c r="Z14" s="449"/>
      <c r="AA14" s="802"/>
    </row>
    <row r="15" spans="1:27" s="5" customFormat="1" ht="30.75" customHeight="1">
      <c r="A15" s="448" t="s">
        <v>121</v>
      </c>
      <c r="B15" s="81" t="s">
        <v>111</v>
      </c>
      <c r="C15" s="62"/>
      <c r="D15" s="82" t="s">
        <v>110</v>
      </c>
      <c r="E15" s="83"/>
      <c r="F15" s="54"/>
      <c r="G15" s="861">
        <v>3</v>
      </c>
      <c r="H15" s="64">
        <f t="shared" si="0"/>
        <v>90</v>
      </c>
      <c r="I15" s="427"/>
      <c r="J15" s="427"/>
      <c r="K15" s="427"/>
      <c r="L15" s="427"/>
      <c r="M15" s="387"/>
      <c r="N15" s="84"/>
      <c r="O15" s="267"/>
      <c r="P15" s="88"/>
      <c r="Q15" s="587"/>
      <c r="R15" s="89"/>
      <c r="S15" s="297"/>
      <c r="T15" s="90"/>
      <c r="U15" s="297"/>
      <c r="V15" s="86"/>
      <c r="W15" s="254"/>
      <c r="X15" s="86"/>
      <c r="Y15" s="254"/>
      <c r="Z15" s="449"/>
      <c r="AA15" s="802"/>
    </row>
    <row r="16" spans="1:29" s="5" customFormat="1" ht="29.25" customHeight="1">
      <c r="A16" s="448" t="s">
        <v>122</v>
      </c>
      <c r="B16" s="81" t="s">
        <v>112</v>
      </c>
      <c r="C16" s="62" t="s">
        <v>108</v>
      </c>
      <c r="D16" s="62"/>
      <c r="E16" s="91"/>
      <c r="F16" s="307"/>
      <c r="G16" s="303">
        <v>4</v>
      </c>
      <c r="H16" s="64">
        <f t="shared" si="0"/>
        <v>120</v>
      </c>
      <c r="I16" s="65"/>
      <c r="J16" s="65"/>
      <c r="K16" s="65"/>
      <c r="L16" s="65"/>
      <c r="M16" s="380"/>
      <c r="N16" s="92"/>
      <c r="O16" s="287"/>
      <c r="P16" s="88"/>
      <c r="Q16" s="586"/>
      <c r="R16" s="86"/>
      <c r="S16" s="254"/>
      <c r="T16" s="86"/>
      <c r="U16" s="254"/>
      <c r="V16" s="86"/>
      <c r="W16" s="254"/>
      <c r="X16" s="86"/>
      <c r="Y16" s="254"/>
      <c r="Z16" s="449"/>
      <c r="AA16" s="802"/>
      <c r="AB16" s="5" t="s">
        <v>299</v>
      </c>
      <c r="AC16" s="5">
        <f>G19</f>
        <v>1.5</v>
      </c>
    </row>
    <row r="17" spans="1:45" s="5" customFormat="1" ht="22.5" customHeight="1" thickBot="1">
      <c r="A17" s="344" t="s">
        <v>123</v>
      </c>
      <c r="B17" s="450" t="s">
        <v>113</v>
      </c>
      <c r="C17" s="451"/>
      <c r="D17" s="451"/>
      <c r="E17" s="452"/>
      <c r="F17" s="453"/>
      <c r="G17" s="932">
        <v>4.5</v>
      </c>
      <c r="H17" s="454">
        <f t="shared" si="0"/>
        <v>135</v>
      </c>
      <c r="I17" s="455"/>
      <c r="J17" s="455"/>
      <c r="K17" s="455"/>
      <c r="L17" s="455"/>
      <c r="M17" s="456"/>
      <c r="N17" s="457"/>
      <c r="O17" s="428"/>
      <c r="P17" s="429"/>
      <c r="Q17" s="588"/>
      <c r="R17" s="430"/>
      <c r="S17" s="431"/>
      <c r="T17" s="430"/>
      <c r="U17" s="431"/>
      <c r="V17" s="430"/>
      <c r="W17" s="431"/>
      <c r="X17" s="430"/>
      <c r="Y17" s="431"/>
      <c r="Z17" s="432"/>
      <c r="AA17" s="802"/>
      <c r="AB17" s="5" t="s">
        <v>300</v>
      </c>
      <c r="AC17" s="2092"/>
      <c r="AD17" s="2092"/>
      <c r="AE17" s="2092"/>
      <c r="AF17" s="2092"/>
      <c r="AG17" s="2092"/>
      <c r="AH17" s="2092"/>
      <c r="AI17" s="2092"/>
      <c r="AJ17" s="2092"/>
      <c r="AK17" s="2092"/>
      <c r="AL17" s="2092"/>
      <c r="AM17" s="2092"/>
      <c r="AN17" s="2092"/>
      <c r="AO17" s="2092"/>
      <c r="AP17" s="2092"/>
      <c r="AQ17" s="2092"/>
      <c r="AR17" s="2092"/>
      <c r="AS17" s="611"/>
    </row>
    <row r="18" spans="1:45" s="5" customFormat="1" ht="22.5" customHeight="1" thickBot="1">
      <c r="A18" s="93"/>
      <c r="B18" s="458" t="s">
        <v>48</v>
      </c>
      <c r="C18" s="73"/>
      <c r="D18" s="73"/>
      <c r="E18" s="95"/>
      <c r="F18" s="459"/>
      <c r="G18" s="862">
        <v>3</v>
      </c>
      <c r="H18" s="339">
        <f t="shared" si="0"/>
        <v>90</v>
      </c>
      <c r="I18" s="75"/>
      <c r="J18" s="75"/>
      <c r="K18" s="75"/>
      <c r="L18" s="75"/>
      <c r="M18" s="381"/>
      <c r="N18" s="76"/>
      <c r="O18" s="288"/>
      <c r="P18" s="79"/>
      <c r="Q18" s="589"/>
      <c r="R18" s="97"/>
      <c r="S18" s="255"/>
      <c r="T18" s="97"/>
      <c r="U18" s="255"/>
      <c r="V18" s="97"/>
      <c r="W18" s="255"/>
      <c r="X18" s="97"/>
      <c r="Y18" s="646"/>
      <c r="Z18" s="98"/>
      <c r="AA18" s="802"/>
      <c r="AB18" s="5" t="s">
        <v>301</v>
      </c>
      <c r="AC18" s="612">
        <f>G19</f>
        <v>1.5</v>
      </c>
      <c r="AD18" s="612"/>
      <c r="AE18" s="612"/>
      <c r="AF18" s="612"/>
      <c r="AG18" s="612"/>
      <c r="AH18" s="612"/>
      <c r="AI18" s="612"/>
      <c r="AJ18" s="612"/>
      <c r="AK18" s="612"/>
      <c r="AL18" s="612"/>
      <c r="AM18" s="612"/>
      <c r="AN18" s="612"/>
      <c r="AO18" s="612"/>
      <c r="AP18" s="612"/>
      <c r="AQ18" s="613"/>
      <c r="AR18" s="613"/>
      <c r="AS18" s="612"/>
    </row>
    <row r="19" spans="1:45" s="5" customFormat="1" ht="26.25" customHeight="1" thickBot="1">
      <c r="A19" s="344" t="s">
        <v>195</v>
      </c>
      <c r="B19" s="94" t="s">
        <v>114</v>
      </c>
      <c r="C19" s="460">
        <v>1</v>
      </c>
      <c r="D19" s="231"/>
      <c r="E19" s="461"/>
      <c r="F19" s="462"/>
      <c r="G19" s="863">
        <v>1.5</v>
      </c>
      <c r="H19" s="339">
        <f t="shared" si="0"/>
        <v>45</v>
      </c>
      <c r="I19" s="75">
        <v>4</v>
      </c>
      <c r="J19" s="75">
        <v>4</v>
      </c>
      <c r="K19" s="75"/>
      <c r="L19" s="75">
        <v>0</v>
      </c>
      <c r="M19" s="379">
        <f>H19-I19</f>
        <v>41</v>
      </c>
      <c r="N19" s="76">
        <v>4</v>
      </c>
      <c r="O19" s="269"/>
      <c r="P19" s="79"/>
      <c r="Q19" s="589"/>
      <c r="R19" s="97"/>
      <c r="S19" s="255"/>
      <c r="T19" s="97"/>
      <c r="U19" s="255"/>
      <c r="V19" s="97"/>
      <c r="W19" s="255"/>
      <c r="X19" s="97"/>
      <c r="Y19" s="255"/>
      <c r="Z19" s="98"/>
      <c r="AA19" s="802">
        <v>1</v>
      </c>
      <c r="AC19" s="614"/>
      <c r="AD19" s="615"/>
      <c r="AE19" s="615"/>
      <c r="AF19" s="548"/>
      <c r="AG19" s="616"/>
      <c r="AH19" s="616"/>
      <c r="AI19" s="617"/>
      <c r="AJ19" s="617"/>
      <c r="AK19" s="617"/>
      <c r="AL19" s="617"/>
      <c r="AM19" s="617"/>
      <c r="AN19" s="617"/>
      <c r="AO19" s="617"/>
      <c r="AP19" s="617"/>
      <c r="AQ19" s="617"/>
      <c r="AR19" s="617"/>
      <c r="AS19" s="617"/>
    </row>
    <row r="20" spans="1:45" ht="19.5" thickBot="1">
      <c r="A20" s="2071" t="s">
        <v>53</v>
      </c>
      <c r="B20" s="2072"/>
      <c r="C20" s="463"/>
      <c r="D20" s="464"/>
      <c r="E20" s="369"/>
      <c r="F20" s="465"/>
      <c r="G20" s="340">
        <f>SUM(G21+G22)</f>
        <v>22.5</v>
      </c>
      <c r="H20" s="426">
        <f>SUM(H21+H22)</f>
        <v>675</v>
      </c>
      <c r="I20" s="463"/>
      <c r="J20" s="463"/>
      <c r="K20" s="463"/>
      <c r="L20" s="463"/>
      <c r="M20" s="466"/>
      <c r="N20" s="467"/>
      <c r="O20" s="469"/>
      <c r="P20" s="470"/>
      <c r="Q20" s="590"/>
      <c r="R20" s="471"/>
      <c r="S20" s="472"/>
      <c r="T20" s="471"/>
      <c r="U20" s="472"/>
      <c r="V20" s="471"/>
      <c r="W20" s="472"/>
      <c r="X20" s="471"/>
      <c r="Y20" s="472"/>
      <c r="Z20" s="471"/>
      <c r="AA20" s="803"/>
      <c r="AC20" s="618"/>
      <c r="AF20" s="619"/>
      <c r="AG20" s="619"/>
      <c r="AH20" s="619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</row>
    <row r="21" spans="1:45" ht="19.5" thickBot="1">
      <c r="A21" s="2039" t="s">
        <v>54</v>
      </c>
      <c r="B21" s="2040"/>
      <c r="C21" s="73"/>
      <c r="D21" s="73"/>
      <c r="E21" s="236"/>
      <c r="F21" s="73"/>
      <c r="G21" s="239">
        <f>SUMIF($B$11:$B$19,"=*на базі ВНЗ 1 рівня*",G11:G19)</f>
        <v>19.5</v>
      </c>
      <c r="H21" s="188">
        <f>SUMIF($B$11:$B$19,"=*на базі ВНЗ 1 рівня*",H11:H19)</f>
        <v>585</v>
      </c>
      <c r="I21" s="179"/>
      <c r="J21" s="179"/>
      <c r="K21" s="179"/>
      <c r="L21" s="179"/>
      <c r="M21" s="391"/>
      <c r="N21" s="475"/>
      <c r="O21" s="271"/>
      <c r="P21" s="476"/>
      <c r="Q21" s="591"/>
      <c r="R21" s="477"/>
      <c r="S21" s="478"/>
      <c r="T21" s="477"/>
      <c r="U21" s="478"/>
      <c r="V21" s="477"/>
      <c r="W21" s="478"/>
      <c r="X21" s="477"/>
      <c r="Y21" s="478"/>
      <c r="Z21" s="479"/>
      <c r="AA21" s="803"/>
      <c r="AC21" s="618"/>
      <c r="AF21" s="619"/>
      <c r="AG21" s="619"/>
      <c r="AH21" s="619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</row>
    <row r="22" spans="1:50" s="32" customFormat="1" ht="30" customHeight="1" thickBot="1">
      <c r="A22" s="2069" t="s">
        <v>55</v>
      </c>
      <c r="B22" s="2070"/>
      <c r="C22" s="371"/>
      <c r="D22" s="371"/>
      <c r="E22" s="480"/>
      <c r="F22" s="371"/>
      <c r="G22" s="481">
        <f aca="true" t="shared" si="1" ref="G22:M22">SUMIF($B$11:$B$19,"=* ДДМА*",G11:G19)</f>
        <v>3</v>
      </c>
      <c r="H22" s="371">
        <f t="shared" si="1"/>
        <v>90</v>
      </c>
      <c r="I22" s="371">
        <f t="shared" si="1"/>
        <v>8</v>
      </c>
      <c r="J22" s="371">
        <f t="shared" si="1"/>
        <v>4</v>
      </c>
      <c r="K22" s="371">
        <f t="shared" si="1"/>
        <v>0</v>
      </c>
      <c r="L22" s="371">
        <f t="shared" si="1"/>
        <v>4</v>
      </c>
      <c r="M22" s="480">
        <f t="shared" si="1"/>
        <v>82</v>
      </c>
      <c r="N22" s="482">
        <f>SUM(N11:N19)</f>
        <v>4</v>
      </c>
      <c r="O22" s="482"/>
      <c r="P22" s="482">
        <f>SUM(P11:P19)</f>
        <v>0</v>
      </c>
      <c r="Q22" s="482"/>
      <c r="R22" s="482">
        <f>SUM(R11:R19)</f>
        <v>0</v>
      </c>
      <c r="S22" s="482"/>
      <c r="T22" s="482">
        <f>SUM(T11:T19)</f>
        <v>0</v>
      </c>
      <c r="U22" s="482"/>
      <c r="V22" s="482">
        <f>SUM(V11:V19)</f>
        <v>0</v>
      </c>
      <c r="W22" s="482"/>
      <c r="X22" s="482">
        <f>SUM(X11:X19)</f>
        <v>4</v>
      </c>
      <c r="Y22" s="482"/>
      <c r="Z22" s="483">
        <f>SUM(Z11:Z19)</f>
        <v>0</v>
      </c>
      <c r="AA22" s="803"/>
      <c r="AB22" s="8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8"/>
      <c r="AU22" s="8"/>
      <c r="AV22" s="8"/>
      <c r="AW22" s="8"/>
      <c r="AX22" s="8"/>
    </row>
    <row r="23" spans="1:30" ht="30" customHeight="1" thickBot="1">
      <c r="A23" s="2102" t="s">
        <v>56</v>
      </c>
      <c r="B23" s="2103"/>
      <c r="C23" s="2103"/>
      <c r="D23" s="2103"/>
      <c r="E23" s="2103"/>
      <c r="F23" s="2103"/>
      <c r="G23" s="2103"/>
      <c r="H23" s="2103"/>
      <c r="I23" s="2103"/>
      <c r="J23" s="2103"/>
      <c r="K23" s="2103"/>
      <c r="L23" s="2103"/>
      <c r="M23" s="2103"/>
      <c r="N23" s="2103"/>
      <c r="O23" s="2103"/>
      <c r="P23" s="2103"/>
      <c r="Q23" s="2103"/>
      <c r="R23" s="2103"/>
      <c r="S23" s="2103"/>
      <c r="T23" s="2103"/>
      <c r="U23" s="2103"/>
      <c r="V23" s="2103"/>
      <c r="W23" s="2103"/>
      <c r="X23" s="2103"/>
      <c r="Y23" s="2103"/>
      <c r="Z23" s="2104"/>
      <c r="AA23" s="804"/>
      <c r="AB23" s="36"/>
      <c r="AC23" s="36"/>
      <c r="AD23" s="36"/>
    </row>
    <row r="24" spans="1:45" s="6" customFormat="1" ht="41.25" customHeight="1">
      <c r="A24" s="484" t="s">
        <v>126</v>
      </c>
      <c r="B24" s="814" t="s">
        <v>196</v>
      </c>
      <c r="C24" s="486"/>
      <c r="D24" s="486"/>
      <c r="E24" s="486"/>
      <c r="F24" s="486"/>
      <c r="G24" s="933">
        <v>4</v>
      </c>
      <c r="H24" s="488">
        <f aca="true" t="shared" si="2" ref="H24:H29">G24*30</f>
        <v>120</v>
      </c>
      <c r="I24" s="110"/>
      <c r="J24" s="110"/>
      <c r="K24" s="106"/>
      <c r="L24" s="106"/>
      <c r="M24" s="382"/>
      <c r="N24" s="87"/>
      <c r="O24" s="273"/>
      <c r="P24" s="111"/>
      <c r="Q24" s="273"/>
      <c r="R24" s="113"/>
      <c r="S24" s="259"/>
      <c r="T24" s="113"/>
      <c r="U24" s="259"/>
      <c r="V24" s="113"/>
      <c r="W24" s="259"/>
      <c r="X24" s="88"/>
      <c r="Y24" s="647"/>
      <c r="Z24" s="137"/>
      <c r="AA24" s="805"/>
      <c r="AC24" s="615"/>
      <c r="AD24" s="621"/>
      <c r="AE24" s="621"/>
      <c r="AF24" s="621"/>
      <c r="AG24" s="621"/>
      <c r="AH24" s="621"/>
      <c r="AI24" s="622"/>
      <c r="AJ24" s="621"/>
      <c r="AK24" s="622"/>
      <c r="AL24" s="622"/>
      <c r="AM24" s="622"/>
      <c r="AN24" s="622"/>
      <c r="AO24" s="622"/>
      <c r="AP24" s="622"/>
      <c r="AQ24" s="548"/>
      <c r="AR24" s="548"/>
      <c r="AS24" s="623"/>
    </row>
    <row r="25" spans="1:45" s="6" customFormat="1" ht="36" customHeight="1">
      <c r="A25" s="489" t="s">
        <v>197</v>
      </c>
      <c r="B25" s="490" t="s">
        <v>201</v>
      </c>
      <c r="C25" s="491"/>
      <c r="D25" s="491"/>
      <c r="E25" s="492"/>
      <c r="F25" s="492"/>
      <c r="G25" s="864">
        <v>2</v>
      </c>
      <c r="H25" s="494">
        <f t="shared" si="2"/>
        <v>60</v>
      </c>
      <c r="I25" s="110"/>
      <c r="J25" s="110"/>
      <c r="K25" s="106"/>
      <c r="L25" s="106"/>
      <c r="M25" s="382"/>
      <c r="N25" s="87"/>
      <c r="O25" s="273"/>
      <c r="P25" s="111"/>
      <c r="Q25" s="273"/>
      <c r="R25" s="113"/>
      <c r="S25" s="259"/>
      <c r="T25" s="113"/>
      <c r="U25" s="259"/>
      <c r="V25" s="113"/>
      <c r="W25" s="259"/>
      <c r="X25" s="88"/>
      <c r="Y25" s="647"/>
      <c r="Z25" s="137"/>
      <c r="AA25" s="805"/>
      <c r="AC25" s="615"/>
      <c r="AD25" s="621"/>
      <c r="AE25" s="621"/>
      <c r="AF25" s="621"/>
      <c r="AG25" s="621"/>
      <c r="AH25" s="621"/>
      <c r="AI25" s="622"/>
      <c r="AJ25" s="621"/>
      <c r="AK25" s="622"/>
      <c r="AL25" s="622"/>
      <c r="AM25" s="622"/>
      <c r="AN25" s="622"/>
      <c r="AO25" s="622"/>
      <c r="AP25" s="622"/>
      <c r="AQ25" s="548"/>
      <c r="AR25" s="548"/>
      <c r="AS25" s="623"/>
    </row>
    <row r="26" spans="1:45" s="6" customFormat="1" ht="34.5" customHeight="1">
      <c r="A26" s="495" t="s">
        <v>198</v>
      </c>
      <c r="B26" s="496" t="s">
        <v>199</v>
      </c>
      <c r="C26" s="497"/>
      <c r="D26" s="498"/>
      <c r="E26" s="499"/>
      <c r="F26" s="500"/>
      <c r="G26" s="865">
        <v>2</v>
      </c>
      <c r="H26" s="502">
        <f t="shared" si="2"/>
        <v>60</v>
      </c>
      <c r="I26" s="110"/>
      <c r="J26" s="110"/>
      <c r="K26" s="106"/>
      <c r="L26" s="106"/>
      <c r="M26" s="382"/>
      <c r="N26" s="87"/>
      <c r="O26" s="273"/>
      <c r="P26" s="111"/>
      <c r="Q26" s="273"/>
      <c r="R26" s="113"/>
      <c r="S26" s="259"/>
      <c r="T26" s="113"/>
      <c r="U26" s="259"/>
      <c r="V26" s="113"/>
      <c r="W26" s="259"/>
      <c r="X26" s="88"/>
      <c r="Y26" s="647"/>
      <c r="Z26" s="137"/>
      <c r="AA26" s="805"/>
      <c r="AC26" s="615"/>
      <c r="AD26" s="621"/>
      <c r="AE26" s="621"/>
      <c r="AF26" s="621"/>
      <c r="AG26" s="621"/>
      <c r="AH26" s="621"/>
      <c r="AI26" s="622"/>
      <c r="AJ26" s="621"/>
      <c r="AK26" s="622"/>
      <c r="AL26" s="622"/>
      <c r="AM26" s="622"/>
      <c r="AN26" s="622"/>
      <c r="AO26" s="622"/>
      <c r="AP26" s="622"/>
      <c r="AQ26" s="548"/>
      <c r="AR26" s="548"/>
      <c r="AS26" s="623"/>
    </row>
    <row r="27" spans="1:45" s="6" customFormat="1" ht="26.25" customHeight="1" thickBot="1">
      <c r="A27" s="503"/>
      <c r="B27" s="504" t="s">
        <v>48</v>
      </c>
      <c r="C27" s="505"/>
      <c r="D27" s="506"/>
      <c r="E27" s="507"/>
      <c r="F27" s="508"/>
      <c r="G27" s="866">
        <v>0.5</v>
      </c>
      <c r="H27" s="510">
        <f t="shared" si="2"/>
        <v>15</v>
      </c>
      <c r="I27" s="134"/>
      <c r="J27" s="134"/>
      <c r="K27" s="135"/>
      <c r="L27" s="135"/>
      <c r="M27" s="384"/>
      <c r="N27" s="71"/>
      <c r="O27" s="294"/>
      <c r="P27" s="168"/>
      <c r="Q27" s="294"/>
      <c r="R27" s="169"/>
      <c r="S27" s="264"/>
      <c r="T27" s="169"/>
      <c r="U27" s="264"/>
      <c r="V27" s="169"/>
      <c r="W27" s="264"/>
      <c r="X27" s="72"/>
      <c r="Y27" s="648"/>
      <c r="Z27" s="511"/>
      <c r="AA27" s="805"/>
      <c r="AC27" s="615"/>
      <c r="AD27" s="621"/>
      <c r="AE27" s="621"/>
      <c r="AF27" s="621"/>
      <c r="AG27" s="621"/>
      <c r="AH27" s="621"/>
      <c r="AI27" s="622"/>
      <c r="AJ27" s="621"/>
      <c r="AK27" s="622"/>
      <c r="AL27" s="622"/>
      <c r="AM27" s="622"/>
      <c r="AN27" s="622"/>
      <c r="AO27" s="622"/>
      <c r="AP27" s="622"/>
      <c r="AQ27" s="548"/>
      <c r="AR27" s="548"/>
      <c r="AS27" s="623"/>
    </row>
    <row r="28" spans="1:45" s="6" customFormat="1" ht="29.25" customHeight="1" thickBot="1">
      <c r="A28" s="495" t="s">
        <v>200</v>
      </c>
      <c r="B28" s="94" t="s">
        <v>61</v>
      </c>
      <c r="C28" s="122">
        <v>6</v>
      </c>
      <c r="D28" s="145"/>
      <c r="E28" s="146"/>
      <c r="F28" s="145"/>
      <c r="G28" s="239">
        <v>1.5</v>
      </c>
      <c r="H28" s="512">
        <f t="shared" si="2"/>
        <v>45</v>
      </c>
      <c r="I28" s="680">
        <v>4</v>
      </c>
      <c r="J28" s="681">
        <v>4</v>
      </c>
      <c r="K28" s="122"/>
      <c r="L28" s="122"/>
      <c r="M28" s="379">
        <f>H28-I28</f>
        <v>41</v>
      </c>
      <c r="N28" s="77"/>
      <c r="O28" s="275"/>
      <c r="P28" s="126"/>
      <c r="Q28" s="275"/>
      <c r="R28" s="130"/>
      <c r="S28" s="258"/>
      <c r="T28" s="130"/>
      <c r="U28" s="258"/>
      <c r="V28" s="130"/>
      <c r="W28" s="258"/>
      <c r="X28" s="679">
        <v>4</v>
      </c>
      <c r="Y28" s="649"/>
      <c r="Z28" s="224"/>
      <c r="AA28" s="805">
        <v>3</v>
      </c>
      <c r="AC28" s="5" t="s">
        <v>299</v>
      </c>
      <c r="AD28" s="928">
        <f>SUMIF(AA24:AA61,1,G24:G59)</f>
        <v>20</v>
      </c>
      <c r="AE28" s="928">
        <f>G31+G39+G40+G46+G50+G57+G58</f>
        <v>20</v>
      </c>
      <c r="AF28" s="621"/>
      <c r="AG28" s="621"/>
      <c r="AH28" s="621"/>
      <c r="AI28" s="622"/>
      <c r="AJ28" s="621"/>
      <c r="AK28" s="622"/>
      <c r="AL28" s="622"/>
      <c r="AM28" s="622"/>
      <c r="AN28" s="622"/>
      <c r="AO28" s="622"/>
      <c r="AP28" s="622"/>
      <c r="AQ28" s="548"/>
      <c r="AR28" s="548"/>
      <c r="AS28" s="623"/>
    </row>
    <row r="29" spans="1:50" s="12" customFormat="1" ht="27.75" customHeight="1">
      <c r="A29" s="87" t="s">
        <v>127</v>
      </c>
      <c r="B29" s="105" t="s">
        <v>57</v>
      </c>
      <c r="C29" s="106"/>
      <c r="D29" s="107"/>
      <c r="E29" s="108"/>
      <c r="F29" s="331"/>
      <c r="G29" s="303">
        <v>7</v>
      </c>
      <c r="H29" s="109">
        <f t="shared" si="2"/>
        <v>210</v>
      </c>
      <c r="I29" s="110"/>
      <c r="J29" s="110"/>
      <c r="K29" s="106"/>
      <c r="L29" s="106"/>
      <c r="M29" s="382"/>
      <c r="N29" s="87"/>
      <c r="O29" s="273"/>
      <c r="P29" s="111"/>
      <c r="Q29" s="592"/>
      <c r="R29" s="113"/>
      <c r="S29" s="256"/>
      <c r="T29" s="114"/>
      <c r="U29" s="256"/>
      <c r="V29" s="114"/>
      <c r="W29" s="256"/>
      <c r="X29" s="114"/>
      <c r="Y29" s="256"/>
      <c r="Z29" s="114"/>
      <c r="AA29" s="806"/>
      <c r="AC29" s="5" t="s">
        <v>300</v>
      </c>
      <c r="AD29" s="928">
        <f>SUMIF(AA24:AA61,2,G24:G59)</f>
        <v>10.5</v>
      </c>
      <c r="AE29" s="928">
        <f>G43+G47+G53+G59</f>
        <v>10.5</v>
      </c>
      <c r="AF29" s="621"/>
      <c r="AG29" s="624"/>
      <c r="AH29" s="624"/>
      <c r="AI29" s="622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"/>
      <c r="AU29" s="6"/>
      <c r="AV29" s="6"/>
      <c r="AW29" s="6"/>
      <c r="AX29" s="6"/>
    </row>
    <row r="30" spans="1:50" s="12" customFormat="1" ht="20.25" customHeight="1" thickBot="1">
      <c r="A30" s="104"/>
      <c r="B30" s="68" t="s">
        <v>48</v>
      </c>
      <c r="C30" s="115"/>
      <c r="D30" s="116"/>
      <c r="E30" s="117"/>
      <c r="F30" s="518"/>
      <c r="G30" s="309">
        <v>3.5</v>
      </c>
      <c r="H30" s="324">
        <f aca="true" t="shared" si="3" ref="H30:H58">G30*30</f>
        <v>105</v>
      </c>
      <c r="I30" s="118"/>
      <c r="J30" s="119"/>
      <c r="K30" s="115"/>
      <c r="L30" s="115"/>
      <c r="M30" s="383"/>
      <c r="N30" s="120"/>
      <c r="O30" s="289"/>
      <c r="P30" s="120"/>
      <c r="Q30" s="289"/>
      <c r="R30" s="120"/>
      <c r="S30" s="257"/>
      <c r="T30" s="121"/>
      <c r="U30" s="257"/>
      <c r="V30" s="121"/>
      <c r="W30" s="257"/>
      <c r="X30" s="121"/>
      <c r="Y30" s="257"/>
      <c r="Z30" s="121"/>
      <c r="AA30" s="806"/>
      <c r="AC30" s="5" t="s">
        <v>301</v>
      </c>
      <c r="AD30" s="928">
        <f>SUMIF(AA24:AA61,3,G24:G59)</f>
        <v>5.5</v>
      </c>
      <c r="AE30" s="929">
        <f>G28+G35+G44</f>
        <v>5.5</v>
      </c>
      <c r="AF30" s="626"/>
      <c r="AG30" s="626"/>
      <c r="AH30" s="626"/>
      <c r="AI30" s="626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"/>
      <c r="AU30" s="6"/>
      <c r="AV30" s="6"/>
      <c r="AW30" s="6"/>
      <c r="AX30" s="6"/>
    </row>
    <row r="31" spans="1:45" s="6" customFormat="1" ht="18.75" customHeight="1" thickBot="1">
      <c r="A31" s="87" t="s">
        <v>128</v>
      </c>
      <c r="B31" s="94" t="s">
        <v>58</v>
      </c>
      <c r="C31" s="122">
        <v>2</v>
      </c>
      <c r="D31" s="122"/>
      <c r="E31" s="123"/>
      <c r="F31" s="520"/>
      <c r="G31" s="770">
        <v>3.5</v>
      </c>
      <c r="H31" s="771">
        <f t="shared" si="3"/>
        <v>105</v>
      </c>
      <c r="I31" s="772">
        <f>SUM(J31:L31)</f>
        <v>8</v>
      </c>
      <c r="J31" s="158">
        <v>6</v>
      </c>
      <c r="K31" s="173">
        <v>2</v>
      </c>
      <c r="L31" s="173"/>
      <c r="M31" s="388">
        <f>H31-I31</f>
        <v>97</v>
      </c>
      <c r="N31" s="773"/>
      <c r="O31" s="276"/>
      <c r="P31" s="684">
        <v>6</v>
      </c>
      <c r="Q31" s="774">
        <v>2</v>
      </c>
      <c r="R31" s="773"/>
      <c r="S31" s="265"/>
      <c r="T31" s="175"/>
      <c r="U31" s="265"/>
      <c r="V31" s="175"/>
      <c r="W31" s="265"/>
      <c r="X31" s="175"/>
      <c r="Y31" s="655"/>
      <c r="Z31" s="177"/>
      <c r="AA31" s="805">
        <v>1</v>
      </c>
      <c r="AC31" s="626"/>
      <c r="AD31" s="621"/>
      <c r="AE31" s="621"/>
      <c r="AF31" s="627"/>
      <c r="AG31" s="626"/>
      <c r="AH31" s="628"/>
      <c r="AI31" s="626"/>
      <c r="AJ31" s="624"/>
      <c r="AK31" s="622"/>
      <c r="AL31" s="622"/>
      <c r="AM31" s="622"/>
      <c r="AN31" s="622"/>
      <c r="AO31" s="622"/>
      <c r="AP31" s="622"/>
      <c r="AQ31" s="622"/>
      <c r="AR31" s="622"/>
      <c r="AS31" s="622"/>
    </row>
    <row r="32" spans="1:45" s="6" customFormat="1" ht="22.5" customHeight="1">
      <c r="A32" s="87" t="s">
        <v>129</v>
      </c>
      <c r="B32" s="132" t="s">
        <v>115</v>
      </c>
      <c r="C32" s="133"/>
      <c r="D32" s="135"/>
      <c r="E32" s="186"/>
      <c r="F32" s="186"/>
      <c r="G32" s="867">
        <v>2</v>
      </c>
      <c r="H32" s="326">
        <f t="shared" si="3"/>
        <v>60</v>
      </c>
      <c r="I32" s="784"/>
      <c r="J32" s="784"/>
      <c r="K32" s="785"/>
      <c r="L32" s="785"/>
      <c r="M32" s="387"/>
      <c r="N32" s="66"/>
      <c r="O32" s="786"/>
      <c r="P32" s="327"/>
      <c r="Q32" s="328"/>
      <c r="R32" s="156"/>
      <c r="S32" s="262"/>
      <c r="T32" s="156"/>
      <c r="U32" s="262"/>
      <c r="V32" s="787"/>
      <c r="W32" s="788"/>
      <c r="X32" s="787"/>
      <c r="Y32" s="788"/>
      <c r="Z32" s="787"/>
      <c r="AA32" s="805"/>
      <c r="AC32" s="615"/>
      <c r="AD32" s="615"/>
      <c r="AE32" s="615"/>
      <c r="AF32" s="621"/>
      <c r="AG32" s="621"/>
      <c r="AH32" s="621"/>
      <c r="AI32" s="622"/>
      <c r="AJ32" s="622"/>
      <c r="AK32" s="622"/>
      <c r="AL32" s="622"/>
      <c r="AM32" s="622"/>
      <c r="AN32" s="622"/>
      <c r="AO32" s="625"/>
      <c r="AP32" s="625"/>
      <c r="AQ32" s="625"/>
      <c r="AR32" s="625"/>
      <c r="AS32" s="625"/>
    </row>
    <row r="33" spans="1:45" s="6" customFormat="1" ht="22.5" customHeight="1">
      <c r="A33" s="495" t="s">
        <v>130</v>
      </c>
      <c r="B33" s="767" t="s">
        <v>259</v>
      </c>
      <c r="C33" s="685"/>
      <c r="D33" s="685"/>
      <c r="E33" s="768"/>
      <c r="F33" s="768"/>
      <c r="G33" s="868">
        <f>G34+G35</f>
        <v>3</v>
      </c>
      <c r="H33" s="686">
        <f>G33*30</f>
        <v>90</v>
      </c>
      <c r="I33" s="784"/>
      <c r="J33" s="784"/>
      <c r="K33" s="785"/>
      <c r="L33" s="785"/>
      <c r="M33" s="387"/>
      <c r="N33" s="66"/>
      <c r="O33" s="786"/>
      <c r="P33" s="327"/>
      <c r="Q33" s="328"/>
      <c r="R33" s="156"/>
      <c r="S33" s="262"/>
      <c r="T33" s="156"/>
      <c r="U33" s="262"/>
      <c r="V33" s="787"/>
      <c r="W33" s="788"/>
      <c r="X33" s="787"/>
      <c r="Y33" s="788"/>
      <c r="Z33" s="787"/>
      <c r="AA33" s="805"/>
      <c r="AC33" s="615"/>
      <c r="AD33" s="615"/>
      <c r="AE33" s="615"/>
      <c r="AF33" s="621"/>
      <c r="AG33" s="621"/>
      <c r="AH33" s="621"/>
      <c r="AI33" s="622"/>
      <c r="AJ33" s="622"/>
      <c r="AK33" s="622"/>
      <c r="AL33" s="622"/>
      <c r="AM33" s="622"/>
      <c r="AN33" s="622"/>
      <c r="AO33" s="625"/>
      <c r="AP33" s="625"/>
      <c r="AQ33" s="625"/>
      <c r="AR33" s="625"/>
      <c r="AS33" s="625"/>
    </row>
    <row r="34" spans="1:45" s="6" customFormat="1" ht="22.5" customHeight="1" thickBot="1">
      <c r="A34" s="769"/>
      <c r="B34" s="687" t="s">
        <v>48</v>
      </c>
      <c r="C34" s="491"/>
      <c r="D34" s="491"/>
      <c r="E34" s="492"/>
      <c r="F34" s="492"/>
      <c r="G34" s="868">
        <v>0.5</v>
      </c>
      <c r="H34" s="686">
        <f>G34*30</f>
        <v>15</v>
      </c>
      <c r="I34" s="784"/>
      <c r="J34" s="784"/>
      <c r="K34" s="785"/>
      <c r="L34" s="785"/>
      <c r="M34" s="387"/>
      <c r="N34" s="66"/>
      <c r="O34" s="786"/>
      <c r="P34" s="327"/>
      <c r="Q34" s="328"/>
      <c r="R34" s="156"/>
      <c r="S34" s="262"/>
      <c r="T34" s="156"/>
      <c r="U34" s="262"/>
      <c r="V34" s="787"/>
      <c r="W34" s="788"/>
      <c r="X34" s="787"/>
      <c r="Y34" s="788"/>
      <c r="Z34" s="787"/>
      <c r="AA34" s="805"/>
      <c r="AC34" s="615"/>
      <c r="AD34" s="615"/>
      <c r="AE34" s="615"/>
      <c r="AF34" s="621"/>
      <c r="AG34" s="621"/>
      <c r="AH34" s="621"/>
      <c r="AI34" s="622"/>
      <c r="AJ34" s="622"/>
      <c r="AK34" s="622"/>
      <c r="AL34" s="622"/>
      <c r="AM34" s="622"/>
      <c r="AN34" s="622"/>
      <c r="AO34" s="625"/>
      <c r="AP34" s="625"/>
      <c r="AQ34" s="625"/>
      <c r="AR34" s="625"/>
      <c r="AS34" s="625"/>
    </row>
    <row r="35" spans="1:45" s="6" customFormat="1" ht="36.75" customHeight="1" thickBot="1">
      <c r="A35" s="515" t="s">
        <v>260</v>
      </c>
      <c r="B35" s="178" t="s">
        <v>202</v>
      </c>
      <c r="C35" s="145"/>
      <c r="D35" s="122">
        <v>5</v>
      </c>
      <c r="E35" s="146"/>
      <c r="F35" s="145"/>
      <c r="G35" s="869">
        <v>2.5</v>
      </c>
      <c r="H35" s="775">
        <f>G35*30</f>
        <v>75</v>
      </c>
      <c r="I35" s="776">
        <f>SUM(J35:L35)</f>
        <v>4</v>
      </c>
      <c r="J35" s="776">
        <v>4</v>
      </c>
      <c r="K35" s="777"/>
      <c r="L35" s="777"/>
      <c r="M35" s="778">
        <f>H35-I35</f>
        <v>71</v>
      </c>
      <c r="N35" s="225"/>
      <c r="O35" s="779"/>
      <c r="P35" s="226"/>
      <c r="Q35" s="277"/>
      <c r="R35" s="227"/>
      <c r="S35" s="780"/>
      <c r="T35" s="781"/>
      <c r="U35" s="780"/>
      <c r="V35" s="346">
        <v>4</v>
      </c>
      <c r="W35" s="782"/>
      <c r="X35" s="226"/>
      <c r="Y35" s="277"/>
      <c r="Z35" s="783"/>
      <c r="AA35" s="805">
        <v>3</v>
      </c>
      <c r="AC35" s="615"/>
      <c r="AD35" s="621"/>
      <c r="AE35" s="621"/>
      <c r="AF35" s="621"/>
      <c r="AG35" s="621"/>
      <c r="AH35" s="621"/>
      <c r="AI35" s="622"/>
      <c r="AJ35" s="621"/>
      <c r="AK35" s="622"/>
      <c r="AL35" s="622"/>
      <c r="AM35" s="622"/>
      <c r="AN35" s="622"/>
      <c r="AO35" s="622"/>
      <c r="AP35" s="622"/>
      <c r="AQ35" s="621"/>
      <c r="AR35" s="621"/>
      <c r="AS35" s="623"/>
    </row>
    <row r="36" spans="1:45" s="6" customFormat="1" ht="24.75" customHeight="1">
      <c r="A36" s="87" t="s">
        <v>131</v>
      </c>
      <c r="B36" s="105" t="s">
        <v>261</v>
      </c>
      <c r="C36" s="107"/>
      <c r="D36" s="107"/>
      <c r="E36" s="108"/>
      <c r="F36" s="331"/>
      <c r="G36" s="818">
        <f>G37+G38</f>
        <v>12</v>
      </c>
      <c r="H36" s="109">
        <f t="shared" si="3"/>
        <v>360</v>
      </c>
      <c r="I36" s="110"/>
      <c r="J36" s="110"/>
      <c r="K36" s="106"/>
      <c r="L36" s="106"/>
      <c r="M36" s="382"/>
      <c r="N36" s="87"/>
      <c r="O36" s="273"/>
      <c r="P36" s="111"/>
      <c r="Q36" s="273"/>
      <c r="R36" s="113"/>
      <c r="S36" s="259"/>
      <c r="T36" s="113"/>
      <c r="U36" s="259"/>
      <c r="V36" s="113"/>
      <c r="W36" s="259"/>
      <c r="X36" s="113"/>
      <c r="Y36" s="259"/>
      <c r="Z36" s="114"/>
      <c r="AA36" s="805"/>
      <c r="AC36" s="615"/>
      <c r="AD36" s="621"/>
      <c r="AE36" s="621"/>
      <c r="AF36" s="621"/>
      <c r="AG36" s="621"/>
      <c r="AH36" s="621"/>
      <c r="AI36" s="622"/>
      <c r="AJ36" s="622"/>
      <c r="AK36" s="622"/>
      <c r="AL36" s="622"/>
      <c r="AM36" s="622"/>
      <c r="AN36" s="622"/>
      <c r="AO36" s="622"/>
      <c r="AP36" s="622"/>
      <c r="AQ36" s="622"/>
      <c r="AR36" s="622"/>
      <c r="AS36" s="625"/>
    </row>
    <row r="37" spans="1:45" s="6" customFormat="1" ht="20.25" customHeight="1" thickBot="1">
      <c r="A37" s="104"/>
      <c r="B37" s="149" t="s">
        <v>48</v>
      </c>
      <c r="C37" s="150"/>
      <c r="D37" s="151"/>
      <c r="E37" s="152"/>
      <c r="F37" s="315"/>
      <c r="G37" s="303">
        <v>6.5</v>
      </c>
      <c r="H37" s="109">
        <f t="shared" si="3"/>
        <v>195</v>
      </c>
      <c r="I37" s="99"/>
      <c r="J37" s="153"/>
      <c r="K37" s="154"/>
      <c r="L37" s="154"/>
      <c r="M37" s="386"/>
      <c r="N37" s="155"/>
      <c r="O37" s="291"/>
      <c r="P37" s="155"/>
      <c r="Q37" s="291"/>
      <c r="R37" s="155"/>
      <c r="S37" s="262"/>
      <c r="T37" s="156"/>
      <c r="U37" s="262"/>
      <c r="V37" s="156"/>
      <c r="W37" s="262"/>
      <c r="X37" s="156"/>
      <c r="Y37" s="262"/>
      <c r="Z37" s="156"/>
      <c r="AA37" s="805"/>
      <c r="AC37" s="626"/>
      <c r="AD37" s="626"/>
      <c r="AE37" s="626"/>
      <c r="AF37" s="626"/>
      <c r="AG37" s="626"/>
      <c r="AH37" s="626"/>
      <c r="AI37" s="626"/>
      <c r="AJ37" s="622"/>
      <c r="AK37" s="622"/>
      <c r="AL37" s="622"/>
      <c r="AM37" s="622"/>
      <c r="AN37" s="622"/>
      <c r="AO37" s="622"/>
      <c r="AP37" s="622"/>
      <c r="AQ37" s="622"/>
      <c r="AR37" s="622"/>
      <c r="AS37" s="622"/>
    </row>
    <row r="38" spans="1:45" s="6" customFormat="1" ht="24" customHeight="1" thickBot="1">
      <c r="A38" s="87"/>
      <c r="B38" s="68" t="s">
        <v>134</v>
      </c>
      <c r="C38" s="139"/>
      <c r="D38" s="139"/>
      <c r="E38" s="157"/>
      <c r="F38" s="521"/>
      <c r="G38" s="310">
        <v>5.5</v>
      </c>
      <c r="H38" s="324">
        <f t="shared" si="3"/>
        <v>165</v>
      </c>
      <c r="I38" s="158">
        <f>SUM(J38:L38)</f>
        <v>28</v>
      </c>
      <c r="J38" s="134">
        <v>20</v>
      </c>
      <c r="K38" s="135"/>
      <c r="L38" s="135">
        <v>8</v>
      </c>
      <c r="M38" s="384">
        <f>H38-I38</f>
        <v>137</v>
      </c>
      <c r="N38" s="103"/>
      <c r="O38" s="292"/>
      <c r="P38" s="159"/>
      <c r="Q38" s="289"/>
      <c r="R38" s="120"/>
      <c r="S38" s="260"/>
      <c r="T38" s="144"/>
      <c r="U38" s="260"/>
      <c r="V38" s="121"/>
      <c r="W38" s="257"/>
      <c r="X38" s="121"/>
      <c r="Y38" s="257"/>
      <c r="Z38" s="121"/>
      <c r="AA38" s="805"/>
      <c r="AC38" s="50"/>
      <c r="AD38" s="548"/>
      <c r="AE38" s="548"/>
      <c r="AF38" s="548"/>
      <c r="AG38" s="626"/>
      <c r="AH38" s="626"/>
      <c r="AI38" s="626"/>
      <c r="AJ38" s="622"/>
      <c r="AK38" s="622"/>
      <c r="AL38" s="622"/>
      <c r="AM38" s="622"/>
      <c r="AN38" s="622"/>
      <c r="AO38" s="625"/>
      <c r="AP38" s="625"/>
      <c r="AQ38" s="625"/>
      <c r="AR38" s="625"/>
      <c r="AS38" s="625"/>
    </row>
    <row r="39" spans="1:45" s="6" customFormat="1" ht="18.75" customHeight="1" thickBot="1">
      <c r="A39" s="515" t="s">
        <v>132</v>
      </c>
      <c r="B39" s="94" t="s">
        <v>59</v>
      </c>
      <c r="C39" s="921">
        <v>1</v>
      </c>
      <c r="D39" s="160"/>
      <c r="E39" s="146"/>
      <c r="F39" s="145"/>
      <c r="G39" s="311">
        <v>3</v>
      </c>
      <c r="H39" s="512">
        <f t="shared" si="3"/>
        <v>90</v>
      </c>
      <c r="I39" s="161">
        <v>16</v>
      </c>
      <c r="J39" s="162" t="s">
        <v>273</v>
      </c>
      <c r="K39" s="163"/>
      <c r="L39" s="163" t="s">
        <v>274</v>
      </c>
      <c r="M39" s="379">
        <f>H39-I39</f>
        <v>74</v>
      </c>
      <c r="N39" s="147">
        <v>12</v>
      </c>
      <c r="O39" s="266">
        <v>4</v>
      </c>
      <c r="P39" s="79"/>
      <c r="Q39" s="594"/>
      <c r="R39" s="125"/>
      <c r="S39" s="258"/>
      <c r="T39" s="130"/>
      <c r="U39" s="258"/>
      <c r="V39" s="164"/>
      <c r="W39" s="263"/>
      <c r="X39" s="164"/>
      <c r="Y39" s="651"/>
      <c r="Z39" s="165"/>
      <c r="AA39" s="805">
        <v>1</v>
      </c>
      <c r="AC39" s="629"/>
      <c r="AD39" s="621"/>
      <c r="AE39" s="627"/>
      <c r="AF39" s="548"/>
      <c r="AG39" s="50"/>
      <c r="AH39" s="50"/>
      <c r="AI39" s="626"/>
      <c r="AJ39" s="622"/>
      <c r="AK39" s="622"/>
      <c r="AL39" s="622"/>
      <c r="AM39" s="622"/>
      <c r="AN39" s="622"/>
      <c r="AO39" s="625"/>
      <c r="AP39" s="625"/>
      <c r="AQ39" s="625"/>
      <c r="AR39" s="625"/>
      <c r="AS39" s="625"/>
    </row>
    <row r="40" spans="1:45" s="6" customFormat="1" ht="20.25" customHeight="1" thickBot="1">
      <c r="A40" s="515" t="s">
        <v>133</v>
      </c>
      <c r="B40" s="94" t="s">
        <v>59</v>
      </c>
      <c r="C40" s="922">
        <v>2</v>
      </c>
      <c r="D40" s="166"/>
      <c r="E40" s="308"/>
      <c r="F40" s="524"/>
      <c r="G40" s="311">
        <v>2.5</v>
      </c>
      <c r="H40" s="512">
        <f t="shared" si="3"/>
        <v>75</v>
      </c>
      <c r="I40" s="161">
        <v>12</v>
      </c>
      <c r="J40" s="162" t="s">
        <v>275</v>
      </c>
      <c r="K40" s="163"/>
      <c r="L40" s="163" t="s">
        <v>274</v>
      </c>
      <c r="M40" s="379">
        <f>H40-I40</f>
        <v>63</v>
      </c>
      <c r="N40" s="77"/>
      <c r="O40" s="261"/>
      <c r="P40" s="127">
        <v>8</v>
      </c>
      <c r="Q40" s="266">
        <v>4</v>
      </c>
      <c r="R40" s="74"/>
      <c r="S40" s="258"/>
      <c r="T40" s="130"/>
      <c r="U40" s="258"/>
      <c r="V40" s="164"/>
      <c r="W40" s="263"/>
      <c r="X40" s="164"/>
      <c r="Y40" s="651"/>
      <c r="Z40" s="165"/>
      <c r="AA40" s="805">
        <v>1</v>
      </c>
      <c r="AC40" s="615"/>
      <c r="AD40" s="621"/>
      <c r="AE40" s="548"/>
      <c r="AF40" s="627"/>
      <c r="AG40" s="630"/>
      <c r="AH40" s="627"/>
      <c r="AI40" s="631"/>
      <c r="AJ40" s="622"/>
      <c r="AK40" s="622"/>
      <c r="AL40" s="622"/>
      <c r="AM40" s="622"/>
      <c r="AN40" s="622"/>
      <c r="AO40" s="625"/>
      <c r="AP40" s="625"/>
      <c r="AQ40" s="625"/>
      <c r="AR40" s="625"/>
      <c r="AS40" s="625"/>
    </row>
    <row r="41" spans="1:45" s="6" customFormat="1" ht="33" customHeight="1" thickBot="1">
      <c r="A41" s="87" t="s">
        <v>135</v>
      </c>
      <c r="B41" s="870" t="s">
        <v>60</v>
      </c>
      <c r="C41" s="871"/>
      <c r="D41" s="871"/>
      <c r="E41" s="872"/>
      <c r="F41" s="873"/>
      <c r="G41" s="818">
        <v>6.5</v>
      </c>
      <c r="H41" s="109">
        <f t="shared" si="3"/>
        <v>195</v>
      </c>
      <c r="I41" s="110"/>
      <c r="J41" s="110"/>
      <c r="K41" s="106"/>
      <c r="L41" s="106"/>
      <c r="M41" s="382"/>
      <c r="N41" s="71"/>
      <c r="O41" s="293"/>
      <c r="P41" s="523"/>
      <c r="Q41" s="294"/>
      <c r="R41" s="169"/>
      <c r="S41" s="264"/>
      <c r="T41" s="168"/>
      <c r="U41" s="294"/>
      <c r="V41" s="169"/>
      <c r="W41" s="264"/>
      <c r="X41" s="169"/>
      <c r="Y41" s="264"/>
      <c r="Z41" s="113"/>
      <c r="AA41" s="805"/>
      <c r="AC41" s="615"/>
      <c r="AD41" s="2009" t="s">
        <v>292</v>
      </c>
      <c r="AE41" s="2009"/>
      <c r="AF41" s="2009"/>
      <c r="AG41" s="2009"/>
      <c r="AH41" s="621"/>
      <c r="AI41" s="622"/>
      <c r="AJ41" s="622"/>
      <c r="AK41" s="622"/>
      <c r="AL41" s="622"/>
      <c r="AM41" s="621"/>
      <c r="AN41" s="621"/>
      <c r="AO41" s="622"/>
      <c r="AP41" s="622"/>
      <c r="AQ41" s="622"/>
      <c r="AR41" s="622"/>
      <c r="AS41" s="622"/>
    </row>
    <row r="42" spans="1:45" s="6" customFormat="1" ht="22.5" customHeight="1" thickBot="1">
      <c r="A42" s="80"/>
      <c r="B42" s="874" t="s">
        <v>48</v>
      </c>
      <c r="C42" s="875"/>
      <c r="D42" s="875"/>
      <c r="E42" s="876"/>
      <c r="F42" s="877"/>
      <c r="G42" s="878">
        <v>1</v>
      </c>
      <c r="H42" s="324">
        <f t="shared" si="3"/>
        <v>30</v>
      </c>
      <c r="I42" s="134"/>
      <c r="J42" s="134"/>
      <c r="K42" s="135"/>
      <c r="L42" s="135"/>
      <c r="M42" s="384"/>
      <c r="N42" s="142"/>
      <c r="O42" s="268"/>
      <c r="P42" s="143"/>
      <c r="Q42" s="274"/>
      <c r="R42" s="144"/>
      <c r="S42" s="260"/>
      <c r="T42" s="143"/>
      <c r="U42" s="274"/>
      <c r="V42" s="144"/>
      <c r="W42" s="260"/>
      <c r="X42" s="144"/>
      <c r="Y42" s="260"/>
      <c r="Z42" s="144"/>
      <c r="AA42" s="805"/>
      <c r="AC42" s="615"/>
      <c r="AD42" s="615"/>
      <c r="AE42" s="615"/>
      <c r="AF42" s="621"/>
      <c r="AG42" s="621"/>
      <c r="AH42" s="621"/>
      <c r="AI42" s="622"/>
      <c r="AJ42" s="622"/>
      <c r="AK42" s="622"/>
      <c r="AL42" s="622"/>
      <c r="AM42" s="621"/>
      <c r="AN42" s="621"/>
      <c r="AO42" s="622"/>
      <c r="AP42" s="622"/>
      <c r="AQ42" s="622"/>
      <c r="AR42" s="622"/>
      <c r="AS42" s="622"/>
    </row>
    <row r="43" spans="1:45" s="6" customFormat="1" ht="24.75" customHeight="1" thickBot="1">
      <c r="A43" s="87" t="s">
        <v>136</v>
      </c>
      <c r="B43" s="822" t="s">
        <v>58</v>
      </c>
      <c r="C43" s="923">
        <v>4</v>
      </c>
      <c r="D43" s="879"/>
      <c r="E43" s="880"/>
      <c r="F43" s="881"/>
      <c r="G43" s="882">
        <v>4</v>
      </c>
      <c r="H43" s="512">
        <f t="shared" si="3"/>
        <v>120</v>
      </c>
      <c r="I43" s="124">
        <v>8</v>
      </c>
      <c r="J43" s="124" t="s">
        <v>276</v>
      </c>
      <c r="K43" s="122" t="s">
        <v>277</v>
      </c>
      <c r="L43" s="122"/>
      <c r="M43" s="379">
        <f>H43-I43</f>
        <v>112</v>
      </c>
      <c r="N43" s="77"/>
      <c r="O43" s="269"/>
      <c r="P43" s="126"/>
      <c r="Q43" s="275"/>
      <c r="R43" s="130"/>
      <c r="S43" s="258"/>
      <c r="T43" s="679">
        <v>8</v>
      </c>
      <c r="U43" s="266">
        <v>0</v>
      </c>
      <c r="V43" s="130"/>
      <c r="W43" s="258"/>
      <c r="X43" s="130"/>
      <c r="Y43" s="650"/>
      <c r="Z43" s="131"/>
      <c r="AA43" s="805">
        <v>2</v>
      </c>
      <c r="AC43" s="615"/>
      <c r="AD43" s="615"/>
      <c r="AE43" s="615"/>
      <c r="AF43" s="621"/>
      <c r="AG43" s="621"/>
      <c r="AH43" s="621"/>
      <c r="AI43" s="622"/>
      <c r="AJ43" s="622"/>
      <c r="AK43" s="622"/>
      <c r="AL43" s="622"/>
      <c r="AM43" s="627"/>
      <c r="AN43" s="627"/>
      <c r="AO43" s="622"/>
      <c r="AP43" s="622"/>
      <c r="AQ43" s="622"/>
      <c r="AR43" s="622"/>
      <c r="AS43" s="622"/>
    </row>
    <row r="44" spans="1:50" s="35" customFormat="1" ht="45" customHeight="1" thickBot="1">
      <c r="A44" s="87" t="s">
        <v>137</v>
      </c>
      <c r="B44" s="883" t="s">
        <v>258</v>
      </c>
      <c r="C44" s="879"/>
      <c r="D44" s="879"/>
      <c r="E44" s="884"/>
      <c r="F44" s="885">
        <v>5</v>
      </c>
      <c r="G44" s="882">
        <v>1.5</v>
      </c>
      <c r="H44" s="410">
        <f t="shared" si="3"/>
        <v>45</v>
      </c>
      <c r="I44" s="411">
        <f>SUM(J44:L44)</f>
        <v>4</v>
      </c>
      <c r="J44" s="411"/>
      <c r="K44" s="412"/>
      <c r="L44" s="412">
        <v>4</v>
      </c>
      <c r="M44" s="374">
        <f>H44-I44</f>
        <v>41</v>
      </c>
      <c r="N44" s="375"/>
      <c r="O44" s="375"/>
      <c r="P44" s="413"/>
      <c r="Q44" s="413"/>
      <c r="R44" s="375"/>
      <c r="S44" s="375"/>
      <c r="T44" s="414"/>
      <c r="U44" s="414"/>
      <c r="V44" s="415">
        <v>4</v>
      </c>
      <c r="W44" s="415">
        <v>0</v>
      </c>
      <c r="X44" s="375"/>
      <c r="Y44" s="375"/>
      <c r="Z44" s="416"/>
      <c r="AA44" s="807">
        <v>3</v>
      </c>
      <c r="AB44" s="8"/>
      <c r="AC44" s="8"/>
      <c r="AD44" s="8"/>
      <c r="AE44" s="8"/>
      <c r="AF44" s="4"/>
      <c r="AG44" s="4"/>
      <c r="AH44" s="4"/>
      <c r="AI44" s="8"/>
      <c r="AJ44" s="8"/>
      <c r="AK44" s="8"/>
      <c r="AL44" s="8"/>
      <c r="AM44" s="548"/>
      <c r="AN44" s="548"/>
      <c r="AO44" s="627"/>
      <c r="AP44" s="627"/>
      <c r="AQ44" s="8"/>
      <c r="AR44" s="8"/>
      <c r="AS44" s="8"/>
      <c r="AT44" s="8"/>
      <c r="AU44" s="8"/>
      <c r="AV44" s="8"/>
      <c r="AW44" s="8"/>
      <c r="AX44" s="8"/>
    </row>
    <row r="45" spans="1:50" s="35" customFormat="1" ht="30" customHeight="1" thickBot="1">
      <c r="A45" s="87" t="s">
        <v>124</v>
      </c>
      <c r="B45" s="870" t="s">
        <v>262</v>
      </c>
      <c r="C45" s="886"/>
      <c r="D45" s="886"/>
      <c r="E45" s="887"/>
      <c r="F45" s="888"/>
      <c r="G45" s="818">
        <v>5</v>
      </c>
      <c r="H45" s="109">
        <f>G45*30</f>
        <v>150</v>
      </c>
      <c r="I45" s="549"/>
      <c r="J45" s="549"/>
      <c r="K45" s="683"/>
      <c r="L45" s="683"/>
      <c r="M45" s="789"/>
      <c r="N45" s="790"/>
      <c r="O45" s="790"/>
      <c r="P45" s="791"/>
      <c r="Q45" s="791"/>
      <c r="R45" s="790"/>
      <c r="S45" s="790"/>
      <c r="T45" s="553"/>
      <c r="U45" s="553"/>
      <c r="V45" s="679"/>
      <c r="W45" s="679"/>
      <c r="X45" s="790"/>
      <c r="Y45" s="792"/>
      <c r="Z45" s="793"/>
      <c r="AA45" s="808"/>
      <c r="AB45" s="8"/>
      <c r="AC45" s="8"/>
      <c r="AD45" s="8"/>
      <c r="AE45" s="8"/>
      <c r="AF45" s="4"/>
      <c r="AG45" s="4"/>
      <c r="AH45" s="4"/>
      <c r="AI45" s="8"/>
      <c r="AJ45" s="8"/>
      <c r="AK45" s="8"/>
      <c r="AL45" s="8"/>
      <c r="AM45" s="548"/>
      <c r="AN45" s="548"/>
      <c r="AO45" s="627"/>
      <c r="AP45" s="627"/>
      <c r="AQ45" s="8"/>
      <c r="AR45" s="8"/>
      <c r="AS45" s="8"/>
      <c r="AT45" s="8"/>
      <c r="AU45" s="8"/>
      <c r="AV45" s="8"/>
      <c r="AW45" s="8"/>
      <c r="AX45" s="8"/>
    </row>
    <row r="46" spans="1:45" s="6" customFormat="1" ht="24.75" customHeight="1" thickBot="1">
      <c r="A46" s="87" t="s">
        <v>125</v>
      </c>
      <c r="B46" s="870" t="s">
        <v>239</v>
      </c>
      <c r="C46" s="889">
        <v>2</v>
      </c>
      <c r="D46" s="890"/>
      <c r="E46" s="884"/>
      <c r="F46" s="885"/>
      <c r="G46" s="882">
        <v>4</v>
      </c>
      <c r="H46" s="512">
        <f t="shared" si="3"/>
        <v>120</v>
      </c>
      <c r="I46" s="124">
        <v>8</v>
      </c>
      <c r="J46" s="124" t="s">
        <v>276</v>
      </c>
      <c r="K46" s="122" t="s">
        <v>277</v>
      </c>
      <c r="L46" s="122"/>
      <c r="M46" s="379">
        <f>H46-I46</f>
        <v>112</v>
      </c>
      <c r="N46" s="77"/>
      <c r="O46" s="275"/>
      <c r="P46" s="679">
        <v>8</v>
      </c>
      <c r="Q46" s="266">
        <v>0</v>
      </c>
      <c r="R46" s="130"/>
      <c r="S46" s="258"/>
      <c r="T46" s="130"/>
      <c r="U46" s="258"/>
      <c r="V46" s="130"/>
      <c r="W46" s="258"/>
      <c r="X46" s="130"/>
      <c r="Y46" s="650"/>
      <c r="Z46" s="131"/>
      <c r="AA46" s="805">
        <v>1</v>
      </c>
      <c r="AC46" s="615"/>
      <c r="AD46" s="621"/>
      <c r="AE46" s="621"/>
      <c r="AF46" s="627"/>
      <c r="AG46" s="627"/>
      <c r="AH46" s="627"/>
      <c r="AI46" s="622"/>
      <c r="AJ46" s="622"/>
      <c r="AK46" s="622"/>
      <c r="AL46" s="622"/>
      <c r="AM46" s="622"/>
      <c r="AN46" s="622"/>
      <c r="AO46" s="622"/>
      <c r="AP46" s="622"/>
      <c r="AQ46" s="622"/>
      <c r="AR46" s="622"/>
      <c r="AS46" s="622"/>
    </row>
    <row r="47" spans="1:50" s="33" customFormat="1" ht="28.5" customHeight="1" thickBot="1">
      <c r="A47" s="87" t="s">
        <v>203</v>
      </c>
      <c r="B47" s="891" t="s">
        <v>62</v>
      </c>
      <c r="C47" s="879"/>
      <c r="D47" s="879"/>
      <c r="E47" s="924">
        <v>3</v>
      </c>
      <c r="F47" s="879"/>
      <c r="G47" s="882">
        <v>1</v>
      </c>
      <c r="H47" s="410">
        <f t="shared" si="3"/>
        <v>30</v>
      </c>
      <c r="I47" s="411">
        <f>SUM(J47:L47)</f>
        <v>4</v>
      </c>
      <c r="J47" s="411"/>
      <c r="K47" s="412"/>
      <c r="L47" s="412">
        <v>4</v>
      </c>
      <c r="M47" s="374">
        <f>H47-I47</f>
        <v>26</v>
      </c>
      <c r="N47" s="406"/>
      <c r="O47" s="419"/>
      <c r="P47" s="419"/>
      <c r="Q47" s="275"/>
      <c r="R47" s="415">
        <v>4</v>
      </c>
      <c r="S47" s="415">
        <v>0</v>
      </c>
      <c r="T47" s="419"/>
      <c r="U47" s="275"/>
      <c r="V47" s="420"/>
      <c r="W47" s="420"/>
      <c r="X47" s="420"/>
      <c r="Y47" s="258"/>
      <c r="Z47" s="421"/>
      <c r="AA47" s="807">
        <v>2</v>
      </c>
      <c r="AB47" s="6"/>
      <c r="AC47" s="615"/>
      <c r="AD47" s="621"/>
      <c r="AE47" s="621"/>
      <c r="AF47" s="621"/>
      <c r="AG47" s="621"/>
      <c r="AH47" s="621"/>
      <c r="AI47" s="627"/>
      <c r="AJ47" s="627"/>
      <c r="AK47" s="627"/>
      <c r="AL47" s="627"/>
      <c r="AM47" s="621"/>
      <c r="AN47" s="621"/>
      <c r="AO47" s="622"/>
      <c r="AP47" s="622"/>
      <c r="AQ47" s="622"/>
      <c r="AR47" s="622"/>
      <c r="AS47" s="622"/>
      <c r="AT47" s="6"/>
      <c r="AU47" s="6"/>
      <c r="AV47" s="6"/>
      <c r="AW47" s="6"/>
      <c r="AX47" s="6"/>
    </row>
    <row r="48" spans="1:45" s="6" customFormat="1" ht="33.75" customHeight="1">
      <c r="A48" s="87" t="s">
        <v>138</v>
      </c>
      <c r="B48" s="893" t="s">
        <v>63</v>
      </c>
      <c r="C48" s="133"/>
      <c r="D48" s="133"/>
      <c r="E48" s="186"/>
      <c r="F48" s="519"/>
      <c r="G48" s="304">
        <v>3.5</v>
      </c>
      <c r="H48" s="324">
        <f t="shared" si="3"/>
        <v>105</v>
      </c>
      <c r="I48" s="134"/>
      <c r="J48" s="134"/>
      <c r="K48" s="135"/>
      <c r="L48" s="135"/>
      <c r="M48" s="384"/>
      <c r="N48" s="71"/>
      <c r="O48" s="294"/>
      <c r="P48" s="168"/>
      <c r="Q48" s="294"/>
      <c r="R48" s="169"/>
      <c r="S48" s="264"/>
      <c r="T48" s="169"/>
      <c r="U48" s="264"/>
      <c r="V48" s="169"/>
      <c r="W48" s="264"/>
      <c r="X48" s="169"/>
      <c r="Y48" s="652"/>
      <c r="Z48" s="212"/>
      <c r="AA48" s="805"/>
      <c r="AC48" s="615"/>
      <c r="AD48" s="621"/>
      <c r="AE48" s="621"/>
      <c r="AF48" s="621"/>
      <c r="AG48" s="621"/>
      <c r="AH48" s="621"/>
      <c r="AI48" s="622"/>
      <c r="AJ48" s="622"/>
      <c r="AK48" s="622"/>
      <c r="AL48" s="622"/>
      <c r="AM48" s="622"/>
      <c r="AN48" s="622"/>
      <c r="AO48" s="622"/>
      <c r="AP48" s="622"/>
      <c r="AQ48" s="622"/>
      <c r="AR48" s="622"/>
      <c r="AS48" s="622"/>
    </row>
    <row r="49" spans="1:45" s="6" customFormat="1" ht="18" customHeight="1" thickBot="1">
      <c r="A49" s="67"/>
      <c r="B49" s="874" t="s">
        <v>48</v>
      </c>
      <c r="C49" s="138"/>
      <c r="D49" s="138"/>
      <c r="E49" s="330"/>
      <c r="F49" s="330"/>
      <c r="G49" s="526">
        <v>1.5</v>
      </c>
      <c r="H49" s="527">
        <f t="shared" si="3"/>
        <v>45</v>
      </c>
      <c r="I49" s="141"/>
      <c r="J49" s="141"/>
      <c r="K49" s="139"/>
      <c r="L49" s="139"/>
      <c r="M49" s="385"/>
      <c r="N49" s="142"/>
      <c r="O49" s="274"/>
      <c r="P49" s="143"/>
      <c r="Q49" s="274"/>
      <c r="R49" s="144"/>
      <c r="S49" s="260"/>
      <c r="T49" s="144"/>
      <c r="U49" s="260"/>
      <c r="V49" s="144"/>
      <c r="W49" s="260"/>
      <c r="X49" s="144"/>
      <c r="Y49" s="260"/>
      <c r="Z49" s="144"/>
      <c r="AA49" s="805"/>
      <c r="AC49" s="615"/>
      <c r="AD49" s="621"/>
      <c r="AE49" s="621"/>
      <c r="AF49" s="621"/>
      <c r="AG49" s="621"/>
      <c r="AH49" s="621"/>
      <c r="AI49" s="622"/>
      <c r="AJ49" s="622"/>
      <c r="AK49" s="622"/>
      <c r="AL49" s="622"/>
      <c r="AM49" s="622"/>
      <c r="AN49" s="622"/>
      <c r="AO49" s="622"/>
      <c r="AP49" s="622"/>
      <c r="AQ49" s="622"/>
      <c r="AR49" s="622"/>
      <c r="AS49" s="622"/>
    </row>
    <row r="50" spans="1:45" s="6" customFormat="1" ht="25.5" customHeight="1" thickBot="1">
      <c r="A50" s="87" t="s">
        <v>139</v>
      </c>
      <c r="B50" s="822" t="s">
        <v>59</v>
      </c>
      <c r="C50" s="145"/>
      <c r="D50" s="122">
        <v>2</v>
      </c>
      <c r="E50" s="148"/>
      <c r="F50" s="147"/>
      <c r="G50" s="305">
        <v>2</v>
      </c>
      <c r="H50" s="512">
        <f t="shared" si="3"/>
        <v>60</v>
      </c>
      <c r="I50" s="124">
        <v>6</v>
      </c>
      <c r="J50" s="124" t="s">
        <v>278</v>
      </c>
      <c r="K50" s="122" t="s">
        <v>277</v>
      </c>
      <c r="L50" s="124">
        <v>6</v>
      </c>
      <c r="M50" s="379">
        <f>H50-I50</f>
        <v>54</v>
      </c>
      <c r="N50" s="77"/>
      <c r="O50" s="275"/>
      <c r="P50" s="679">
        <v>4</v>
      </c>
      <c r="Q50" s="266">
        <v>2</v>
      </c>
      <c r="R50" s="130"/>
      <c r="S50" s="258"/>
      <c r="T50" s="130"/>
      <c r="U50" s="258"/>
      <c r="V50" s="130"/>
      <c r="W50" s="258"/>
      <c r="X50" s="130"/>
      <c r="Y50" s="650"/>
      <c r="Z50" s="131"/>
      <c r="AA50" s="805">
        <v>1</v>
      </c>
      <c r="AC50" s="615"/>
      <c r="AD50" s="621"/>
      <c r="AE50" s="621"/>
      <c r="AF50" s="627"/>
      <c r="AG50" s="621"/>
      <c r="AH50" s="621"/>
      <c r="AI50" s="622"/>
      <c r="AJ50" s="622"/>
      <c r="AK50" s="622"/>
      <c r="AL50" s="622"/>
      <c r="AM50" s="622"/>
      <c r="AN50" s="622"/>
      <c r="AO50" s="622"/>
      <c r="AP50" s="622"/>
      <c r="AQ50" s="622"/>
      <c r="AR50" s="622"/>
      <c r="AS50" s="622"/>
    </row>
    <row r="51" spans="1:45" ht="21.75" customHeight="1">
      <c r="A51" s="87" t="s">
        <v>140</v>
      </c>
      <c r="B51" s="870" t="s">
        <v>64</v>
      </c>
      <c r="C51" s="87"/>
      <c r="D51" s="87"/>
      <c r="E51" s="167"/>
      <c r="F51" s="522"/>
      <c r="G51" s="303">
        <v>4</v>
      </c>
      <c r="H51" s="109">
        <f t="shared" si="3"/>
        <v>120</v>
      </c>
      <c r="I51" s="110"/>
      <c r="J51" s="110"/>
      <c r="K51" s="106"/>
      <c r="L51" s="106"/>
      <c r="M51" s="382"/>
      <c r="N51" s="87"/>
      <c r="O51" s="267"/>
      <c r="P51" s="111"/>
      <c r="Q51" s="259"/>
      <c r="R51" s="111"/>
      <c r="S51" s="267"/>
      <c r="T51" s="87"/>
      <c r="U51" s="267"/>
      <c r="V51" s="87"/>
      <c r="W51" s="267"/>
      <c r="X51" s="87"/>
      <c r="Y51" s="267"/>
      <c r="Z51" s="87"/>
      <c r="AA51" s="803"/>
      <c r="AC51" s="615"/>
      <c r="AD51" s="615"/>
      <c r="AE51" s="615"/>
      <c r="AF51" s="621"/>
      <c r="AG51" s="622"/>
      <c r="AH51" s="622"/>
      <c r="AI51" s="621"/>
      <c r="AJ51" s="615"/>
      <c r="AK51" s="615"/>
      <c r="AL51" s="615"/>
      <c r="AM51" s="615"/>
      <c r="AN51" s="615"/>
      <c r="AO51" s="615"/>
      <c r="AP51" s="615"/>
      <c r="AQ51" s="615"/>
      <c r="AR51" s="615"/>
      <c r="AS51" s="615"/>
    </row>
    <row r="52" spans="1:45" ht="20.25" customHeight="1" thickBot="1">
      <c r="A52" s="67"/>
      <c r="B52" s="874" t="s">
        <v>48</v>
      </c>
      <c r="C52" s="71"/>
      <c r="D52" s="71"/>
      <c r="E52" s="170"/>
      <c r="F52" s="329"/>
      <c r="G52" s="304">
        <v>1</v>
      </c>
      <c r="H52" s="324">
        <f t="shared" si="3"/>
        <v>30</v>
      </c>
      <c r="I52" s="134"/>
      <c r="J52" s="134"/>
      <c r="K52" s="135"/>
      <c r="L52" s="135"/>
      <c r="M52" s="384"/>
      <c r="N52" s="142"/>
      <c r="O52" s="268"/>
      <c r="P52" s="143"/>
      <c r="Q52" s="260"/>
      <c r="R52" s="143"/>
      <c r="S52" s="268"/>
      <c r="T52" s="142"/>
      <c r="U52" s="268"/>
      <c r="V52" s="142"/>
      <c r="W52" s="268"/>
      <c r="X52" s="142"/>
      <c r="Y52" s="268"/>
      <c r="Z52" s="142"/>
      <c r="AA52" s="803"/>
      <c r="AC52" s="615"/>
      <c r="AD52" s="615"/>
      <c r="AE52" s="615"/>
      <c r="AF52" s="621"/>
      <c r="AG52" s="622"/>
      <c r="AH52" s="622"/>
      <c r="AI52" s="621"/>
      <c r="AJ52" s="615"/>
      <c r="AK52" s="615"/>
      <c r="AL52" s="615"/>
      <c r="AM52" s="615"/>
      <c r="AN52" s="615"/>
      <c r="AO52" s="615"/>
      <c r="AP52" s="615"/>
      <c r="AQ52" s="615"/>
      <c r="AR52" s="615"/>
      <c r="AS52" s="615"/>
    </row>
    <row r="53" spans="1:45" ht="20.25" customHeight="1" thickBot="1">
      <c r="A53" s="87" t="s">
        <v>141</v>
      </c>
      <c r="B53" s="822" t="s">
        <v>58</v>
      </c>
      <c r="C53" s="77"/>
      <c r="D53" s="128">
        <v>3</v>
      </c>
      <c r="E53" s="187"/>
      <c r="F53" s="525"/>
      <c r="G53" s="305">
        <v>3</v>
      </c>
      <c r="H53" s="512">
        <f t="shared" si="3"/>
        <v>90</v>
      </c>
      <c r="I53" s="124">
        <v>8</v>
      </c>
      <c r="J53" s="124" t="s">
        <v>276</v>
      </c>
      <c r="K53" s="122" t="s">
        <v>277</v>
      </c>
      <c r="L53" s="122"/>
      <c r="M53" s="379">
        <f>H53-I53</f>
        <v>82</v>
      </c>
      <c r="N53" s="77"/>
      <c r="O53" s="269"/>
      <c r="P53" s="126"/>
      <c r="Q53" s="258"/>
      <c r="R53" s="679">
        <v>8</v>
      </c>
      <c r="S53" s="266">
        <v>0</v>
      </c>
      <c r="T53" s="77"/>
      <c r="U53" s="269"/>
      <c r="V53" s="77"/>
      <c r="W53" s="269"/>
      <c r="X53" s="77"/>
      <c r="Y53" s="653"/>
      <c r="Z53" s="189"/>
      <c r="AA53" s="803">
        <v>2</v>
      </c>
      <c r="AC53" s="615"/>
      <c r="AD53" s="615"/>
      <c r="AE53" s="615"/>
      <c r="AF53" s="621"/>
      <c r="AG53" s="622"/>
      <c r="AH53" s="622"/>
      <c r="AI53" s="627"/>
      <c r="AJ53" s="49"/>
      <c r="AK53" s="49"/>
      <c r="AL53" s="627"/>
      <c r="AM53" s="615"/>
      <c r="AN53" s="615"/>
      <c r="AO53" s="615"/>
      <c r="AP53" s="615"/>
      <c r="AQ53" s="615"/>
      <c r="AR53" s="615"/>
      <c r="AS53" s="615"/>
    </row>
    <row r="54" spans="1:45" s="6" customFormat="1" ht="21" customHeight="1">
      <c r="A54" s="87" t="s">
        <v>142</v>
      </c>
      <c r="B54" s="105" t="s">
        <v>42</v>
      </c>
      <c r="C54" s="107"/>
      <c r="D54" s="107"/>
      <c r="E54" s="108"/>
      <c r="F54" s="331"/>
      <c r="G54" s="303">
        <v>7</v>
      </c>
      <c r="H54" s="109">
        <f t="shared" si="3"/>
        <v>210</v>
      </c>
      <c r="I54" s="62"/>
      <c r="J54" s="110"/>
      <c r="K54" s="106"/>
      <c r="L54" s="106"/>
      <c r="M54" s="382"/>
      <c r="N54" s="87"/>
      <c r="O54" s="273"/>
      <c r="P54" s="111"/>
      <c r="Q54" s="273"/>
      <c r="R54" s="113"/>
      <c r="S54" s="259"/>
      <c r="T54" s="113"/>
      <c r="U54" s="259"/>
      <c r="V54" s="113"/>
      <c r="W54" s="259"/>
      <c r="X54" s="113"/>
      <c r="Y54" s="259"/>
      <c r="Z54" s="113"/>
      <c r="AA54" s="805"/>
      <c r="AC54" s="615"/>
      <c r="AD54" s="621"/>
      <c r="AE54" s="621"/>
      <c r="AF54" s="621"/>
      <c r="AG54" s="621"/>
      <c r="AH54" s="621"/>
      <c r="AI54" s="622"/>
      <c r="AJ54" s="622"/>
      <c r="AK54" s="622"/>
      <c r="AL54" s="622"/>
      <c r="AM54" s="622"/>
      <c r="AN54" s="622"/>
      <c r="AO54" s="622"/>
      <c r="AP54" s="622"/>
      <c r="AQ54" s="622"/>
      <c r="AR54" s="622"/>
      <c r="AS54" s="622"/>
    </row>
    <row r="55" spans="1:45" s="6" customFormat="1" ht="16.5" customHeight="1" thickBot="1">
      <c r="A55" s="67"/>
      <c r="B55" s="68" t="s">
        <v>48</v>
      </c>
      <c r="C55" s="190"/>
      <c r="D55" s="190"/>
      <c r="E55" s="191"/>
      <c r="F55" s="518"/>
      <c r="G55" s="313">
        <v>2</v>
      </c>
      <c r="H55" s="324">
        <f t="shared" si="3"/>
        <v>60</v>
      </c>
      <c r="I55" s="192"/>
      <c r="J55" s="193"/>
      <c r="K55" s="194"/>
      <c r="L55" s="194"/>
      <c r="M55" s="389"/>
      <c r="N55" s="195"/>
      <c r="O55" s="295"/>
      <c r="P55" s="195"/>
      <c r="Q55" s="289"/>
      <c r="R55" s="120"/>
      <c r="S55" s="260"/>
      <c r="T55" s="144"/>
      <c r="U55" s="260"/>
      <c r="V55" s="144"/>
      <c r="W55" s="260"/>
      <c r="X55" s="144"/>
      <c r="Y55" s="260"/>
      <c r="Z55" s="144"/>
      <c r="AA55" s="805"/>
      <c r="AC55" s="633"/>
      <c r="AD55" s="633"/>
      <c r="AE55" s="633"/>
      <c r="AF55" s="633"/>
      <c r="AG55" s="626"/>
      <c r="AH55" s="626"/>
      <c r="AI55" s="626"/>
      <c r="AJ55" s="622"/>
      <c r="AK55" s="622"/>
      <c r="AL55" s="622"/>
      <c r="AM55" s="622"/>
      <c r="AN55" s="622"/>
      <c r="AO55" s="622"/>
      <c r="AP55" s="622"/>
      <c r="AQ55" s="622"/>
      <c r="AR55" s="622"/>
      <c r="AS55" s="622"/>
    </row>
    <row r="56" spans="1:45" s="6" customFormat="1" ht="26.25" customHeight="1" thickBot="1">
      <c r="A56" s="87" t="s">
        <v>143</v>
      </c>
      <c r="B56" s="94" t="s">
        <v>65</v>
      </c>
      <c r="C56" s="196"/>
      <c r="D56" s="196"/>
      <c r="E56" s="197"/>
      <c r="F56" s="820"/>
      <c r="G56" s="314">
        <f>G57+G58</f>
        <v>5</v>
      </c>
      <c r="H56" s="512">
        <f t="shared" si="3"/>
        <v>150</v>
      </c>
      <c r="I56" s="75">
        <f>SUM(J56:L56)</f>
        <v>28</v>
      </c>
      <c r="J56" s="198">
        <v>16</v>
      </c>
      <c r="K56" s="199">
        <v>12</v>
      </c>
      <c r="L56" s="199"/>
      <c r="M56" s="381">
        <f>H56-I56</f>
        <v>122</v>
      </c>
      <c r="N56" s="127"/>
      <c r="O56" s="266"/>
      <c r="P56" s="96"/>
      <c r="Q56" s="596"/>
      <c r="R56" s="125"/>
      <c r="S56" s="258"/>
      <c r="T56" s="130"/>
      <c r="U56" s="258"/>
      <c r="V56" s="130"/>
      <c r="W56" s="258"/>
      <c r="X56" s="130"/>
      <c r="Y56" s="258"/>
      <c r="Z56" s="131"/>
      <c r="AA56" s="807">
        <v>1</v>
      </c>
      <c r="AC56" s="627"/>
      <c r="AD56" s="627"/>
      <c r="AE56" s="627"/>
      <c r="AF56" s="634"/>
      <c r="AG56" s="626"/>
      <c r="AH56" s="626"/>
      <c r="AI56" s="626"/>
      <c r="AJ56" s="622"/>
      <c r="AK56" s="622"/>
      <c r="AL56" s="622"/>
      <c r="AM56" s="622"/>
      <c r="AN56" s="622"/>
      <c r="AO56" s="622"/>
      <c r="AP56" s="622"/>
      <c r="AQ56" s="622"/>
      <c r="AR56" s="622"/>
      <c r="AS56" s="622"/>
    </row>
    <row r="57" spans="1:45" s="6" customFormat="1" ht="26.25" customHeight="1" thickBot="1">
      <c r="A57" s="71"/>
      <c r="B57" s="822" t="s">
        <v>65</v>
      </c>
      <c r="C57" s="823"/>
      <c r="D57" s="925">
        <v>1</v>
      </c>
      <c r="E57" s="824"/>
      <c r="F57" s="827"/>
      <c r="G57" s="828">
        <v>2.5</v>
      </c>
      <c r="H57" s="829">
        <f t="shared" si="3"/>
        <v>75</v>
      </c>
      <c r="I57" s="830">
        <v>14</v>
      </c>
      <c r="J57" s="831" t="s">
        <v>275</v>
      </c>
      <c r="K57" s="831" t="s">
        <v>283</v>
      </c>
      <c r="L57" s="832"/>
      <c r="M57" s="833">
        <f>H57-I57</f>
        <v>61</v>
      </c>
      <c r="N57" s="834">
        <v>8</v>
      </c>
      <c r="O57" s="835">
        <v>6</v>
      </c>
      <c r="P57" s="836"/>
      <c r="Q57" s="837"/>
      <c r="R57" s="125"/>
      <c r="S57" s="258"/>
      <c r="T57" s="130"/>
      <c r="U57" s="258"/>
      <c r="V57" s="130"/>
      <c r="W57" s="258"/>
      <c r="X57" s="130"/>
      <c r="Y57" s="258"/>
      <c r="Z57" s="131"/>
      <c r="AA57" s="808"/>
      <c r="AC57" s="627"/>
      <c r="AD57" s="627"/>
      <c r="AE57" s="627"/>
      <c r="AF57" s="634"/>
      <c r="AG57" s="626"/>
      <c r="AH57" s="626"/>
      <c r="AI57" s="626"/>
      <c r="AJ57" s="622"/>
      <c r="AK57" s="622"/>
      <c r="AL57" s="622"/>
      <c r="AM57" s="622"/>
      <c r="AN57" s="622"/>
      <c r="AO57" s="622"/>
      <c r="AP57" s="622"/>
      <c r="AQ57" s="622"/>
      <c r="AR57" s="622"/>
      <c r="AS57" s="622"/>
    </row>
    <row r="58" spans="1:45" s="6" customFormat="1" ht="26.25" customHeight="1" thickBot="1">
      <c r="A58" s="71"/>
      <c r="B58" s="822" t="s">
        <v>65</v>
      </c>
      <c r="C58" s="926">
        <v>2</v>
      </c>
      <c r="D58" s="825"/>
      <c r="E58" s="826"/>
      <c r="F58" s="827"/>
      <c r="G58" s="838">
        <v>2.5</v>
      </c>
      <c r="H58" s="839">
        <f t="shared" si="3"/>
        <v>75</v>
      </c>
      <c r="I58" s="840">
        <v>14</v>
      </c>
      <c r="J58" s="841" t="s">
        <v>275</v>
      </c>
      <c r="K58" s="841" t="s">
        <v>283</v>
      </c>
      <c r="L58" s="842"/>
      <c r="M58" s="843">
        <f>H58-I58</f>
        <v>61</v>
      </c>
      <c r="N58" s="844"/>
      <c r="O58" s="841"/>
      <c r="P58" s="845">
        <v>8</v>
      </c>
      <c r="Q58" s="837">
        <v>6</v>
      </c>
      <c r="R58" s="125"/>
      <c r="S58" s="258"/>
      <c r="T58" s="130"/>
      <c r="U58" s="258"/>
      <c r="V58" s="130"/>
      <c r="W58" s="258"/>
      <c r="X58" s="130"/>
      <c r="Y58" s="258"/>
      <c r="Z58" s="131"/>
      <c r="AA58" s="808"/>
      <c r="AC58" s="627"/>
      <c r="AD58" s="627"/>
      <c r="AE58" s="627"/>
      <c r="AF58" s="634"/>
      <c r="AG58" s="626"/>
      <c r="AH58" s="626"/>
      <c r="AI58" s="626"/>
      <c r="AJ58" s="622"/>
      <c r="AK58" s="622"/>
      <c r="AL58" s="622"/>
      <c r="AM58" s="622"/>
      <c r="AN58" s="622"/>
      <c r="AO58" s="622"/>
      <c r="AP58" s="622"/>
      <c r="AQ58" s="622"/>
      <c r="AR58" s="622"/>
      <c r="AS58" s="622"/>
    </row>
    <row r="59" spans="1:45" s="6" customFormat="1" ht="33" customHeight="1" thickBot="1">
      <c r="A59" s="71" t="s">
        <v>144</v>
      </c>
      <c r="B59" s="531" t="s">
        <v>263</v>
      </c>
      <c r="C59" s="532"/>
      <c r="D59" s="683">
        <v>3</v>
      </c>
      <c r="E59" s="533"/>
      <c r="F59" s="821"/>
      <c r="G59" s="892">
        <v>2.5</v>
      </c>
      <c r="H59" s="535">
        <f>G59*30</f>
        <v>75</v>
      </c>
      <c r="I59" s="124">
        <f>SUM(J59:L59)</f>
        <v>6</v>
      </c>
      <c r="J59" s="124">
        <v>4</v>
      </c>
      <c r="K59" s="122"/>
      <c r="L59" s="122">
        <v>2</v>
      </c>
      <c r="M59" s="379">
        <f>H59-I59</f>
        <v>69</v>
      </c>
      <c r="N59" s="179"/>
      <c r="O59" s="271"/>
      <c r="P59" s="180"/>
      <c r="Q59" s="595"/>
      <c r="R59" s="679">
        <v>4</v>
      </c>
      <c r="S59" s="266">
        <v>2</v>
      </c>
      <c r="T59" s="130"/>
      <c r="U59" s="258"/>
      <c r="V59" s="130"/>
      <c r="W59" s="258"/>
      <c r="X59" s="130"/>
      <c r="Y59" s="258"/>
      <c r="Z59" s="131"/>
      <c r="AA59" s="805">
        <v>2</v>
      </c>
      <c r="AC59" s="626"/>
      <c r="AD59" s="635"/>
      <c r="AE59" s="635"/>
      <c r="AF59" s="635"/>
      <c r="AG59" s="635"/>
      <c r="AH59" s="635"/>
      <c r="AI59" s="621"/>
      <c r="AJ59" s="622"/>
      <c r="AK59" s="622"/>
      <c r="AL59" s="622"/>
      <c r="AM59" s="622"/>
      <c r="AN59" s="622"/>
      <c r="AO59" s="622"/>
      <c r="AP59" s="622"/>
      <c r="AQ59" s="622"/>
      <c r="AR59" s="622"/>
      <c r="AS59" s="622"/>
    </row>
    <row r="60" spans="1:34" ht="19.5" thickBot="1">
      <c r="A60" s="2039" t="s">
        <v>66</v>
      </c>
      <c r="B60" s="2040"/>
      <c r="C60" s="335"/>
      <c r="D60" s="336"/>
      <c r="E60" s="337"/>
      <c r="F60" s="338"/>
      <c r="G60" s="339">
        <f>SUM(G61:G62)</f>
        <v>56.5</v>
      </c>
      <c r="H60" s="231">
        <f>SUM(H61:H62)</f>
        <v>1725</v>
      </c>
      <c r="I60" s="231"/>
      <c r="J60" s="231"/>
      <c r="K60" s="231"/>
      <c r="L60" s="231"/>
      <c r="M60" s="390"/>
      <c r="N60" s="179"/>
      <c r="O60" s="271"/>
      <c r="P60" s="180"/>
      <c r="Q60" s="595"/>
      <c r="R60" s="179"/>
      <c r="S60" s="271"/>
      <c r="T60" s="179"/>
      <c r="U60" s="271"/>
      <c r="V60" s="179"/>
      <c r="W60" s="271"/>
      <c r="X60" s="179"/>
      <c r="Y60" s="271"/>
      <c r="Z60" s="201"/>
      <c r="AA60" s="803"/>
      <c r="AF60" s="4"/>
      <c r="AG60" s="4"/>
      <c r="AH60" s="4"/>
    </row>
    <row r="61" spans="1:34" ht="19.5" thickBot="1">
      <c r="A61" s="2039" t="s">
        <v>54</v>
      </c>
      <c r="B61" s="2040"/>
      <c r="C61" s="73"/>
      <c r="D61" s="73"/>
      <c r="E61" s="236"/>
      <c r="F61" s="73"/>
      <c r="G61" s="239">
        <f>SUMIF($B$24:$B$59,"=*на базі ВНЗ 1 рівня*",G24:G59)</f>
        <v>20.5</v>
      </c>
      <c r="H61" s="73">
        <f>SUMIF($B$24:$B$59,"=на базі ВНЗ 1 рівня",H24:H59)</f>
        <v>495</v>
      </c>
      <c r="I61" s="179"/>
      <c r="J61" s="179"/>
      <c r="K61" s="179"/>
      <c r="L61" s="179"/>
      <c r="M61" s="391"/>
      <c r="N61" s="179"/>
      <c r="O61" s="271"/>
      <c r="P61" s="180"/>
      <c r="Q61" s="595"/>
      <c r="R61" s="179"/>
      <c r="S61" s="271"/>
      <c r="T61" s="179"/>
      <c r="U61" s="271"/>
      <c r="V61" s="179"/>
      <c r="W61" s="271"/>
      <c r="X61" s="179"/>
      <c r="Y61" s="271"/>
      <c r="Z61" s="201"/>
      <c r="AA61" s="803"/>
      <c r="AF61" s="4"/>
      <c r="AG61" s="4"/>
      <c r="AH61" s="4"/>
    </row>
    <row r="62" spans="1:50" s="32" customFormat="1" ht="31.5" customHeight="1" thickBot="1">
      <c r="A62" s="2061" t="s">
        <v>55</v>
      </c>
      <c r="B62" s="2062"/>
      <c r="C62" s="370"/>
      <c r="D62" s="370"/>
      <c r="E62" s="536"/>
      <c r="F62" s="370"/>
      <c r="G62" s="930">
        <f>SUMIF($B$24:$B$59,"=*ДДМА*",G24:G59)-G58-G57</f>
        <v>36</v>
      </c>
      <c r="H62" s="370">
        <f aca="true" t="shared" si="4" ref="H62:Z62">SUMIF($B$24:$B$59,"=* ДДМА*",H24:H59)</f>
        <v>1230</v>
      </c>
      <c r="I62" s="370">
        <f t="shared" si="4"/>
        <v>144</v>
      </c>
      <c r="J62" s="370">
        <f t="shared" si="4"/>
        <v>34</v>
      </c>
      <c r="K62" s="370">
        <f t="shared" si="4"/>
        <v>14</v>
      </c>
      <c r="L62" s="370">
        <f t="shared" si="4"/>
        <v>16</v>
      </c>
      <c r="M62" s="370">
        <f t="shared" si="4"/>
        <v>1086</v>
      </c>
      <c r="N62" s="370">
        <f t="shared" si="4"/>
        <v>20</v>
      </c>
      <c r="O62" s="370">
        <f t="shared" si="4"/>
        <v>10</v>
      </c>
      <c r="P62" s="370">
        <f t="shared" si="4"/>
        <v>34</v>
      </c>
      <c r="Q62" s="370">
        <f t="shared" si="4"/>
        <v>14</v>
      </c>
      <c r="R62" s="370">
        <f t="shared" si="4"/>
        <v>16</v>
      </c>
      <c r="S62" s="370">
        <f t="shared" si="4"/>
        <v>2</v>
      </c>
      <c r="T62" s="370">
        <f t="shared" si="4"/>
        <v>8</v>
      </c>
      <c r="U62" s="370">
        <f t="shared" si="4"/>
        <v>0</v>
      </c>
      <c r="V62" s="370">
        <f t="shared" si="4"/>
        <v>8</v>
      </c>
      <c r="W62" s="370">
        <f t="shared" si="4"/>
        <v>0</v>
      </c>
      <c r="X62" s="370">
        <f t="shared" si="4"/>
        <v>4</v>
      </c>
      <c r="Y62" s="370">
        <f t="shared" si="4"/>
        <v>0</v>
      </c>
      <c r="Z62" s="370">
        <f t="shared" si="4"/>
        <v>0</v>
      </c>
      <c r="AA62" s="801"/>
      <c r="AB62" s="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8"/>
      <c r="AU62" s="8"/>
      <c r="AV62" s="8"/>
      <c r="AW62" s="8"/>
      <c r="AX62" s="8"/>
    </row>
    <row r="63" spans="1:50" s="29" customFormat="1" ht="26.25" customHeight="1" thickBot="1">
      <c r="A63" s="2107" t="s">
        <v>67</v>
      </c>
      <c r="B63" s="2108"/>
      <c r="C63" s="2108"/>
      <c r="D63" s="2108"/>
      <c r="E63" s="2108"/>
      <c r="F63" s="2108"/>
      <c r="G63" s="2108"/>
      <c r="H63" s="2108"/>
      <c r="I63" s="2108"/>
      <c r="J63" s="2108"/>
      <c r="K63" s="2108"/>
      <c r="L63" s="2108"/>
      <c r="M63" s="2108"/>
      <c r="N63" s="2108"/>
      <c r="O63" s="2108"/>
      <c r="P63" s="2108"/>
      <c r="Q63" s="2108"/>
      <c r="R63" s="2108"/>
      <c r="S63" s="2108"/>
      <c r="T63" s="2108"/>
      <c r="U63" s="2108"/>
      <c r="V63" s="2108"/>
      <c r="W63" s="2108"/>
      <c r="X63" s="2108"/>
      <c r="Y63" s="2108"/>
      <c r="Z63" s="2109"/>
      <c r="AA63" s="809"/>
      <c r="AB63" s="30"/>
      <c r="AC63" s="30"/>
      <c r="AD63" s="30"/>
      <c r="AE63" s="636"/>
      <c r="AF63" s="636"/>
      <c r="AG63" s="636"/>
      <c r="AH63" s="636"/>
      <c r="AI63" s="636"/>
      <c r="AJ63" s="636"/>
      <c r="AK63" s="636"/>
      <c r="AL63" s="636"/>
      <c r="AM63" s="636"/>
      <c r="AN63" s="636"/>
      <c r="AO63" s="636"/>
      <c r="AP63" s="636"/>
      <c r="AQ63" s="636"/>
      <c r="AR63" s="636"/>
      <c r="AS63" s="636"/>
      <c r="AT63" s="636"/>
      <c r="AU63" s="636"/>
      <c r="AV63" s="636"/>
      <c r="AW63" s="636"/>
      <c r="AX63" s="636"/>
    </row>
    <row r="64" spans="1:50" s="29" customFormat="1" ht="19.5" customHeight="1" thickBot="1">
      <c r="A64" s="2107" t="s">
        <v>68</v>
      </c>
      <c r="B64" s="2108"/>
      <c r="C64" s="2108"/>
      <c r="D64" s="2108"/>
      <c r="E64" s="2108"/>
      <c r="F64" s="2108"/>
      <c r="G64" s="2108"/>
      <c r="H64" s="2108"/>
      <c r="I64" s="2108"/>
      <c r="J64" s="2108"/>
      <c r="K64" s="2108"/>
      <c r="L64" s="2108"/>
      <c r="M64" s="2108"/>
      <c r="N64" s="2108"/>
      <c r="O64" s="2108"/>
      <c r="P64" s="2108"/>
      <c r="Q64" s="2108"/>
      <c r="R64" s="2108"/>
      <c r="S64" s="2108"/>
      <c r="T64" s="2108"/>
      <c r="U64" s="2108"/>
      <c r="V64" s="2108"/>
      <c r="W64" s="2108"/>
      <c r="X64" s="2108"/>
      <c r="Y64" s="2108"/>
      <c r="Z64" s="2109"/>
      <c r="AA64" s="809"/>
      <c r="AB64" s="30"/>
      <c r="AC64" s="30"/>
      <c r="AD64" s="30"/>
      <c r="AE64" s="636"/>
      <c r="AF64" s="636"/>
      <c r="AG64" s="636"/>
      <c r="AH64" s="636"/>
      <c r="AI64" s="636"/>
      <c r="AJ64" s="636"/>
      <c r="AK64" s="636"/>
      <c r="AL64" s="636"/>
      <c r="AM64" s="636"/>
      <c r="AN64" s="636"/>
      <c r="AO64" s="636"/>
      <c r="AP64" s="636"/>
      <c r="AQ64" s="636"/>
      <c r="AR64" s="636"/>
      <c r="AS64" s="636"/>
      <c r="AT64" s="636"/>
      <c r="AU64" s="636"/>
      <c r="AV64" s="636"/>
      <c r="AW64" s="636"/>
      <c r="AX64" s="636"/>
    </row>
    <row r="65" spans="1:45" s="6" customFormat="1" ht="36.75" customHeight="1">
      <c r="A65" s="87" t="s">
        <v>145</v>
      </c>
      <c r="B65" s="204" t="s">
        <v>106</v>
      </c>
      <c r="C65" s="62"/>
      <c r="D65" s="63"/>
      <c r="E65" s="205"/>
      <c r="F65" s="209"/>
      <c r="G65" s="861">
        <v>4</v>
      </c>
      <c r="H65" s="64">
        <f>G65*30</f>
        <v>120</v>
      </c>
      <c r="I65" s="62"/>
      <c r="J65" s="62"/>
      <c r="K65" s="62"/>
      <c r="L65" s="62"/>
      <c r="M65" s="382"/>
      <c r="N65" s="87"/>
      <c r="O65" s="273"/>
      <c r="P65" s="111"/>
      <c r="Q65" s="273"/>
      <c r="R65" s="113"/>
      <c r="S65" s="259"/>
      <c r="T65" s="113"/>
      <c r="U65" s="259"/>
      <c r="V65" s="113"/>
      <c r="W65" s="259"/>
      <c r="X65" s="113"/>
      <c r="Y65" s="259"/>
      <c r="Z65" s="113"/>
      <c r="AA65" s="805"/>
      <c r="AC65" s="615"/>
      <c r="AD65" s="621"/>
      <c r="AE65" s="621"/>
      <c r="AF65" s="621"/>
      <c r="AG65" s="621"/>
      <c r="AH65" s="621"/>
      <c r="AI65" s="622"/>
      <c r="AJ65" s="622"/>
      <c r="AK65" s="622"/>
      <c r="AL65" s="622"/>
      <c r="AM65" s="622"/>
      <c r="AN65" s="622"/>
      <c r="AO65" s="622"/>
      <c r="AP65" s="622"/>
      <c r="AQ65" s="622"/>
      <c r="AR65" s="622"/>
      <c r="AS65" s="622"/>
    </row>
    <row r="66" spans="1:45" s="6" customFormat="1" ht="19.5" customHeight="1" thickBot="1">
      <c r="A66" s="69"/>
      <c r="B66" s="68" t="s">
        <v>48</v>
      </c>
      <c r="C66" s="136"/>
      <c r="D66" s="206"/>
      <c r="E66" s="207"/>
      <c r="F66" s="342"/>
      <c r="G66" s="894">
        <v>1</v>
      </c>
      <c r="H66" s="340">
        <f aca="true" t="shared" si="5" ref="H66:H82">G66*30</f>
        <v>30</v>
      </c>
      <c r="I66" s="136"/>
      <c r="J66" s="136"/>
      <c r="K66" s="136"/>
      <c r="L66" s="136"/>
      <c r="M66" s="385"/>
      <c r="N66" s="142"/>
      <c r="O66" s="274"/>
      <c r="P66" s="143"/>
      <c r="Q66" s="274"/>
      <c r="R66" s="144"/>
      <c r="S66" s="260"/>
      <c r="T66" s="144"/>
      <c r="U66" s="260"/>
      <c r="V66" s="144"/>
      <c r="W66" s="260"/>
      <c r="X66" s="144"/>
      <c r="Y66" s="260"/>
      <c r="Z66" s="144"/>
      <c r="AA66" s="805"/>
      <c r="AC66" s="615"/>
      <c r="AD66" s="621"/>
      <c r="AE66" s="621"/>
      <c r="AF66" s="621"/>
      <c r="AG66" s="621"/>
      <c r="AH66" s="621"/>
      <c r="AI66" s="622"/>
      <c r="AJ66" s="622"/>
      <c r="AK66" s="622"/>
      <c r="AL66" s="622"/>
      <c r="AM66" s="622"/>
      <c r="AN66" s="622"/>
      <c r="AO66" s="622"/>
      <c r="AP66" s="622"/>
      <c r="AQ66" s="622"/>
      <c r="AR66" s="622"/>
      <c r="AS66" s="622"/>
    </row>
    <row r="67" spans="1:45" s="6" customFormat="1" ht="27" customHeight="1" thickBot="1">
      <c r="A67" s="66" t="s">
        <v>146</v>
      </c>
      <c r="B67" s="94" t="s">
        <v>58</v>
      </c>
      <c r="C67" s="73">
        <v>4</v>
      </c>
      <c r="D67" s="128"/>
      <c r="E67" s="208"/>
      <c r="F67" s="216"/>
      <c r="G67" s="862">
        <v>3</v>
      </c>
      <c r="H67" s="339">
        <f t="shared" si="5"/>
        <v>90</v>
      </c>
      <c r="I67" s="124">
        <v>6</v>
      </c>
      <c r="J67" s="124" t="s">
        <v>278</v>
      </c>
      <c r="K67" s="122" t="s">
        <v>279</v>
      </c>
      <c r="L67" s="73"/>
      <c r="M67" s="379">
        <f>H67-I67</f>
        <v>84</v>
      </c>
      <c r="N67" s="77"/>
      <c r="O67" s="275"/>
      <c r="P67" s="126"/>
      <c r="Q67" s="275"/>
      <c r="R67" s="130"/>
      <c r="S67" s="258"/>
      <c r="T67" s="679">
        <v>4</v>
      </c>
      <c r="U67" s="266">
        <v>2</v>
      </c>
      <c r="V67" s="130"/>
      <c r="W67" s="258"/>
      <c r="X67" s="130"/>
      <c r="Y67" s="650"/>
      <c r="Z67" s="131"/>
      <c r="AA67" s="805">
        <v>2</v>
      </c>
      <c r="AC67" s="615"/>
      <c r="AD67" s="621"/>
      <c r="AE67" s="621"/>
      <c r="AF67" s="621"/>
      <c r="AG67" s="621"/>
      <c r="AH67" s="621"/>
      <c r="AI67" s="622"/>
      <c r="AJ67" s="621"/>
      <c r="AK67" s="622"/>
      <c r="AL67" s="622"/>
      <c r="AM67" s="548"/>
      <c r="AN67" s="548"/>
      <c r="AO67" s="622"/>
      <c r="AP67" s="622"/>
      <c r="AQ67" s="622"/>
      <c r="AR67" s="622"/>
      <c r="AS67" s="622"/>
    </row>
    <row r="68" spans="1:45" s="906" customFormat="1" ht="30.75" customHeight="1" thickBot="1">
      <c r="A68" s="895" t="s">
        <v>147</v>
      </c>
      <c r="B68" s="883" t="s">
        <v>205</v>
      </c>
      <c r="C68" s="889">
        <v>1</v>
      </c>
      <c r="D68" s="890"/>
      <c r="E68" s="896"/>
      <c r="F68" s="884"/>
      <c r="G68" s="897">
        <v>5</v>
      </c>
      <c r="H68" s="898">
        <f>G68*30</f>
        <v>150</v>
      </c>
      <c r="I68" s="899">
        <v>8</v>
      </c>
      <c r="J68" s="899" t="s">
        <v>276</v>
      </c>
      <c r="K68" s="889" t="s">
        <v>277</v>
      </c>
      <c r="L68" s="889"/>
      <c r="M68" s="900">
        <f>H68-I68</f>
        <v>142</v>
      </c>
      <c r="N68" s="901">
        <v>8</v>
      </c>
      <c r="O68" s="901">
        <v>0</v>
      </c>
      <c r="P68" s="902"/>
      <c r="Q68" s="902"/>
      <c r="R68" s="903"/>
      <c r="S68" s="903"/>
      <c r="T68" s="903"/>
      <c r="U68" s="903"/>
      <c r="V68" s="903"/>
      <c r="W68" s="903"/>
      <c r="X68" s="903"/>
      <c r="Y68" s="903"/>
      <c r="Z68" s="904"/>
      <c r="AA68" s="905">
        <v>1</v>
      </c>
      <c r="AC68" s="907"/>
      <c r="AD68" s="908"/>
      <c r="AE68" s="908"/>
      <c r="AF68" s="908"/>
      <c r="AG68" s="908"/>
      <c r="AH68" s="908"/>
      <c r="AI68" s="909"/>
      <c r="AJ68" s="909"/>
      <c r="AK68" s="909"/>
      <c r="AL68" s="909"/>
      <c r="AM68" s="909"/>
      <c r="AN68" s="909"/>
      <c r="AO68" s="909"/>
      <c r="AP68" s="909"/>
      <c r="AQ68" s="909"/>
      <c r="AR68" s="909"/>
      <c r="AS68" s="909"/>
    </row>
    <row r="69" spans="1:45" s="6" customFormat="1" ht="30" customHeight="1">
      <c r="A69" s="66" t="s">
        <v>148</v>
      </c>
      <c r="B69" s="105" t="s">
        <v>81</v>
      </c>
      <c r="C69" s="106"/>
      <c r="D69" s="107"/>
      <c r="E69" s="108"/>
      <c r="F69" s="331"/>
      <c r="G69" s="861">
        <v>4</v>
      </c>
      <c r="H69" s="64">
        <f t="shared" si="5"/>
        <v>120</v>
      </c>
      <c r="I69" s="110"/>
      <c r="J69" s="110"/>
      <c r="K69" s="106"/>
      <c r="L69" s="106"/>
      <c r="M69" s="382"/>
      <c r="N69" s="87"/>
      <c r="O69" s="273"/>
      <c r="P69" s="111"/>
      <c r="Q69" s="273"/>
      <c r="R69" s="113"/>
      <c r="S69" s="273"/>
      <c r="T69" s="113"/>
      <c r="U69" s="259"/>
      <c r="V69" s="113"/>
      <c r="W69" s="259"/>
      <c r="X69" s="113"/>
      <c r="Y69" s="259"/>
      <c r="Z69" s="113"/>
      <c r="AA69" s="805"/>
      <c r="AC69" s="615"/>
      <c r="AD69" s="621"/>
      <c r="AE69" s="621"/>
      <c r="AF69" s="621"/>
      <c r="AG69" s="621"/>
      <c r="AH69" s="621"/>
      <c r="AI69" s="622"/>
      <c r="AJ69" s="622"/>
      <c r="AK69" s="621"/>
      <c r="AL69" s="621"/>
      <c r="AM69" s="622"/>
      <c r="AN69" s="622"/>
      <c r="AO69" s="622"/>
      <c r="AP69" s="622"/>
      <c r="AQ69" s="622"/>
      <c r="AR69" s="622"/>
      <c r="AS69" s="622"/>
    </row>
    <row r="70" spans="1:45" s="6" customFormat="1" ht="21.75" customHeight="1" thickBot="1">
      <c r="A70" s="104"/>
      <c r="B70" s="68" t="s">
        <v>48</v>
      </c>
      <c r="C70" s="135"/>
      <c r="D70" s="133"/>
      <c r="E70" s="186"/>
      <c r="F70" s="330"/>
      <c r="G70" s="910">
        <v>2.5</v>
      </c>
      <c r="H70" s="340">
        <f t="shared" si="5"/>
        <v>75</v>
      </c>
      <c r="I70" s="134"/>
      <c r="J70" s="134"/>
      <c r="K70" s="135"/>
      <c r="L70" s="135"/>
      <c r="M70" s="384"/>
      <c r="N70" s="142"/>
      <c r="O70" s="274"/>
      <c r="P70" s="143"/>
      <c r="Q70" s="274"/>
      <c r="R70" s="144"/>
      <c r="S70" s="274"/>
      <c r="T70" s="144"/>
      <c r="U70" s="260"/>
      <c r="V70" s="144"/>
      <c r="W70" s="260"/>
      <c r="X70" s="144"/>
      <c r="Y70" s="260"/>
      <c r="Z70" s="144"/>
      <c r="AA70" s="805"/>
      <c r="AC70" s="615"/>
      <c r="AD70" s="621"/>
      <c r="AE70" s="621"/>
      <c r="AF70" s="621"/>
      <c r="AG70" s="621"/>
      <c r="AH70" s="621"/>
      <c r="AI70" s="622"/>
      <c r="AJ70" s="622"/>
      <c r="AK70" s="621"/>
      <c r="AL70" s="621"/>
      <c r="AM70" s="622"/>
      <c r="AN70" s="622"/>
      <c r="AO70" s="622"/>
      <c r="AP70" s="622"/>
      <c r="AQ70" s="622"/>
      <c r="AR70" s="622"/>
      <c r="AS70" s="622"/>
    </row>
    <row r="71" spans="1:45" s="6" customFormat="1" ht="25.5" customHeight="1" thickBot="1">
      <c r="A71" s="66" t="s">
        <v>149</v>
      </c>
      <c r="B71" s="94" t="s">
        <v>58</v>
      </c>
      <c r="C71" s="122"/>
      <c r="D71" s="122">
        <v>2</v>
      </c>
      <c r="E71" s="148"/>
      <c r="F71" s="147"/>
      <c r="G71" s="862">
        <v>2</v>
      </c>
      <c r="H71" s="339">
        <f>G71*30</f>
        <v>60</v>
      </c>
      <c r="I71" s="124">
        <f>SUM(J71:L71)</f>
        <v>4</v>
      </c>
      <c r="J71" s="124">
        <v>4</v>
      </c>
      <c r="K71" s="122"/>
      <c r="L71" s="122"/>
      <c r="M71" s="379">
        <f>H71-I71</f>
        <v>56</v>
      </c>
      <c r="N71" s="77"/>
      <c r="O71" s="275"/>
      <c r="P71" s="127">
        <v>4</v>
      </c>
      <c r="Q71" s="275" t="s">
        <v>234</v>
      </c>
      <c r="R71" s="130"/>
      <c r="S71" s="275"/>
      <c r="T71" s="130"/>
      <c r="U71" s="258"/>
      <c r="V71" s="130"/>
      <c r="W71" s="258"/>
      <c r="X71" s="130"/>
      <c r="Y71" s="650"/>
      <c r="Z71" s="131"/>
      <c r="AA71" s="805">
        <v>1</v>
      </c>
      <c r="AC71" s="615"/>
      <c r="AD71" s="621"/>
      <c r="AE71" s="621"/>
      <c r="AF71" s="548"/>
      <c r="AG71" s="621"/>
      <c r="AH71" s="621"/>
      <c r="AI71" s="622"/>
      <c r="AJ71" s="622"/>
      <c r="AK71" s="621"/>
      <c r="AL71" s="621"/>
      <c r="AM71" s="622"/>
      <c r="AN71" s="622"/>
      <c r="AO71" s="622"/>
      <c r="AP71" s="622"/>
      <c r="AQ71" s="622"/>
      <c r="AR71" s="622"/>
      <c r="AS71" s="622"/>
    </row>
    <row r="72" spans="1:50" s="12" customFormat="1" ht="38.25" customHeight="1" thickBot="1">
      <c r="A72" s="538" t="s">
        <v>150</v>
      </c>
      <c r="B72" s="541" t="s">
        <v>206</v>
      </c>
      <c r="C72" s="73"/>
      <c r="D72" s="128">
        <v>4</v>
      </c>
      <c r="E72" s="208"/>
      <c r="F72" s="216"/>
      <c r="G72" s="863">
        <v>3</v>
      </c>
      <c r="H72" s="339">
        <f t="shared" si="5"/>
        <v>90</v>
      </c>
      <c r="I72" s="124">
        <v>8</v>
      </c>
      <c r="J72" s="124" t="s">
        <v>276</v>
      </c>
      <c r="K72" s="122" t="s">
        <v>277</v>
      </c>
      <c r="L72" s="73"/>
      <c r="M72" s="379">
        <f>H72-I72</f>
        <v>82</v>
      </c>
      <c r="N72" s="77"/>
      <c r="O72" s="275"/>
      <c r="P72" s="126"/>
      <c r="Q72" s="275"/>
      <c r="R72" s="130"/>
      <c r="S72" s="258"/>
      <c r="T72" s="127">
        <v>8</v>
      </c>
      <c r="U72" s="266">
        <v>0</v>
      </c>
      <c r="V72" s="130"/>
      <c r="W72" s="258"/>
      <c r="X72" s="130"/>
      <c r="Y72" s="258"/>
      <c r="Z72" s="131"/>
      <c r="AA72" s="806">
        <v>2</v>
      </c>
      <c r="AC72" s="615"/>
      <c r="AD72" s="621"/>
      <c r="AE72" s="621"/>
      <c r="AF72" s="621"/>
      <c r="AG72" s="621"/>
      <c r="AH72" s="621"/>
      <c r="AI72" s="622"/>
      <c r="AJ72" s="622"/>
      <c r="AK72" s="622"/>
      <c r="AL72" s="622"/>
      <c r="AM72" s="622"/>
      <c r="AN72" s="622"/>
      <c r="AO72" s="622"/>
      <c r="AP72" s="622"/>
      <c r="AQ72" s="622"/>
      <c r="AR72" s="622"/>
      <c r="AS72" s="622"/>
      <c r="AT72" s="6"/>
      <c r="AU72" s="6"/>
      <c r="AV72" s="6"/>
      <c r="AW72" s="6"/>
      <c r="AX72" s="6"/>
    </row>
    <row r="73" spans="1:45" s="6" customFormat="1" ht="23.25" customHeight="1">
      <c r="A73" s="66" t="s">
        <v>151</v>
      </c>
      <c r="B73" s="105" t="s">
        <v>82</v>
      </c>
      <c r="C73" s="106"/>
      <c r="D73" s="107"/>
      <c r="E73" s="108"/>
      <c r="F73" s="331"/>
      <c r="G73" s="303">
        <v>3</v>
      </c>
      <c r="H73" s="64">
        <f t="shared" si="5"/>
        <v>90</v>
      </c>
      <c r="I73" s="110"/>
      <c r="J73" s="110"/>
      <c r="K73" s="106"/>
      <c r="L73" s="106"/>
      <c r="M73" s="382"/>
      <c r="N73" s="87"/>
      <c r="O73" s="273"/>
      <c r="P73" s="111"/>
      <c r="Q73" s="273"/>
      <c r="R73" s="113"/>
      <c r="S73" s="259"/>
      <c r="T73" s="113"/>
      <c r="U73" s="259"/>
      <c r="V73" s="111"/>
      <c r="W73" s="273"/>
      <c r="X73" s="111"/>
      <c r="Y73" s="273"/>
      <c r="Z73" s="113"/>
      <c r="AA73" s="805"/>
      <c r="AC73" s="615"/>
      <c r="AD73" s="621"/>
      <c r="AE73" s="621"/>
      <c r="AF73" s="621"/>
      <c r="AG73" s="621"/>
      <c r="AH73" s="621"/>
      <c r="AI73" s="622"/>
      <c r="AJ73" s="622"/>
      <c r="AK73" s="622"/>
      <c r="AL73" s="622"/>
      <c r="AM73" s="622"/>
      <c r="AN73" s="622"/>
      <c r="AO73" s="621"/>
      <c r="AP73" s="621"/>
      <c r="AQ73" s="621"/>
      <c r="AR73" s="621"/>
      <c r="AS73" s="622"/>
    </row>
    <row r="74" spans="1:45" s="6" customFormat="1" ht="21" customHeight="1" thickBot="1">
      <c r="A74" s="104"/>
      <c r="B74" s="68" t="s">
        <v>48</v>
      </c>
      <c r="C74" s="139"/>
      <c r="D74" s="138"/>
      <c r="E74" s="140"/>
      <c r="F74" s="330"/>
      <c r="G74" s="304">
        <v>0.5</v>
      </c>
      <c r="H74" s="340">
        <f t="shared" si="5"/>
        <v>15</v>
      </c>
      <c r="I74" s="134"/>
      <c r="J74" s="141"/>
      <c r="K74" s="139"/>
      <c r="L74" s="139"/>
      <c r="M74" s="385"/>
      <c r="N74" s="142"/>
      <c r="O74" s="274"/>
      <c r="P74" s="143"/>
      <c r="Q74" s="274"/>
      <c r="R74" s="144"/>
      <c r="S74" s="260"/>
      <c r="T74" s="144"/>
      <c r="U74" s="260"/>
      <c r="V74" s="143"/>
      <c r="W74" s="274"/>
      <c r="X74" s="143"/>
      <c r="Y74" s="274"/>
      <c r="Z74" s="144"/>
      <c r="AA74" s="805"/>
      <c r="AC74" s="615"/>
      <c r="AD74" s="621"/>
      <c r="AE74" s="621"/>
      <c r="AF74" s="621"/>
      <c r="AG74" s="621"/>
      <c r="AH74" s="621"/>
      <c r="AI74" s="622"/>
      <c r="AJ74" s="622"/>
      <c r="AK74" s="622"/>
      <c r="AL74" s="622"/>
      <c r="AM74" s="622"/>
      <c r="AN74" s="622"/>
      <c r="AO74" s="621"/>
      <c r="AP74" s="621"/>
      <c r="AQ74" s="621"/>
      <c r="AR74" s="621"/>
      <c r="AS74" s="622"/>
    </row>
    <row r="75" spans="1:45" s="6" customFormat="1" ht="24.75" customHeight="1" thickBot="1">
      <c r="A75" s="66" t="s">
        <v>152</v>
      </c>
      <c r="B75" s="94" t="s">
        <v>58</v>
      </c>
      <c r="C75" s="122"/>
      <c r="D75" s="122">
        <v>1</v>
      </c>
      <c r="E75" s="148"/>
      <c r="F75" s="147"/>
      <c r="G75" s="305">
        <v>2.5</v>
      </c>
      <c r="H75" s="339">
        <f t="shared" si="5"/>
        <v>75</v>
      </c>
      <c r="I75" s="124">
        <v>8</v>
      </c>
      <c r="J75" s="124" t="s">
        <v>276</v>
      </c>
      <c r="K75" s="122" t="s">
        <v>277</v>
      </c>
      <c r="L75" s="122"/>
      <c r="M75" s="379">
        <f>H75-I75</f>
        <v>67</v>
      </c>
      <c r="N75" s="679">
        <v>8</v>
      </c>
      <c r="O75" s="266">
        <v>0</v>
      </c>
      <c r="P75" s="126"/>
      <c r="Q75" s="275"/>
      <c r="R75" s="130"/>
      <c r="S75" s="258"/>
      <c r="T75" s="130"/>
      <c r="U75" s="258"/>
      <c r="V75" s="126"/>
      <c r="W75" s="275"/>
      <c r="X75" s="126"/>
      <c r="Y75" s="654"/>
      <c r="Z75" s="131"/>
      <c r="AA75" s="805">
        <v>1</v>
      </c>
      <c r="AC75" s="548"/>
      <c r="AD75" s="621"/>
      <c r="AE75" s="621"/>
      <c r="AF75" s="621"/>
      <c r="AG75" s="621"/>
      <c r="AH75" s="621"/>
      <c r="AI75" s="622"/>
      <c r="AJ75" s="622"/>
      <c r="AK75" s="622"/>
      <c r="AL75" s="622"/>
      <c r="AM75" s="622"/>
      <c r="AN75" s="622"/>
      <c r="AO75" s="621"/>
      <c r="AP75" s="621"/>
      <c r="AQ75" s="621"/>
      <c r="AR75" s="621"/>
      <c r="AS75" s="622"/>
    </row>
    <row r="76" spans="1:45" s="6" customFormat="1" ht="33.75" customHeight="1">
      <c r="A76" s="66" t="s">
        <v>153</v>
      </c>
      <c r="B76" s="105" t="s">
        <v>46</v>
      </c>
      <c r="C76" s="107"/>
      <c r="D76" s="106"/>
      <c r="E76" s="108"/>
      <c r="F76" s="331"/>
      <c r="G76" s="861">
        <v>3</v>
      </c>
      <c r="H76" s="64">
        <f t="shared" si="5"/>
        <v>90</v>
      </c>
      <c r="I76" s="110"/>
      <c r="J76" s="110"/>
      <c r="K76" s="106"/>
      <c r="L76" s="106"/>
      <c r="M76" s="382"/>
      <c r="N76" s="87"/>
      <c r="O76" s="273"/>
      <c r="P76" s="111"/>
      <c r="Q76" s="592"/>
      <c r="R76" s="111"/>
      <c r="S76" s="273"/>
      <c r="T76" s="111"/>
      <c r="U76" s="273"/>
      <c r="V76" s="111"/>
      <c r="W76" s="273"/>
      <c r="X76" s="111"/>
      <c r="Y76" s="273"/>
      <c r="Z76" s="111"/>
      <c r="AA76" s="805"/>
      <c r="AC76" s="615"/>
      <c r="AD76" s="621"/>
      <c r="AE76" s="621"/>
      <c r="AF76" s="621"/>
      <c r="AG76" s="624"/>
      <c r="AH76" s="624"/>
      <c r="AI76" s="621"/>
      <c r="AJ76" s="621"/>
      <c r="AK76" s="621"/>
      <c r="AL76" s="621"/>
      <c r="AM76" s="621"/>
      <c r="AN76" s="621"/>
      <c r="AO76" s="621"/>
      <c r="AP76" s="621"/>
      <c r="AQ76" s="621"/>
      <c r="AR76" s="621"/>
      <c r="AS76" s="621"/>
    </row>
    <row r="77" spans="1:45" s="6" customFormat="1" ht="23.25" customHeight="1" thickBot="1">
      <c r="A77" s="104"/>
      <c r="B77" s="68" t="s">
        <v>48</v>
      </c>
      <c r="C77" s="135"/>
      <c r="D77" s="133"/>
      <c r="E77" s="186"/>
      <c r="F77" s="330"/>
      <c r="G77" s="910">
        <v>0.5</v>
      </c>
      <c r="H77" s="340">
        <f>G77*30</f>
        <v>15</v>
      </c>
      <c r="I77" s="134"/>
      <c r="J77" s="134"/>
      <c r="K77" s="135"/>
      <c r="L77" s="135"/>
      <c r="M77" s="384"/>
      <c r="N77" s="142"/>
      <c r="O77" s="274"/>
      <c r="P77" s="143"/>
      <c r="Q77" s="274"/>
      <c r="R77" s="144"/>
      <c r="S77" s="274"/>
      <c r="T77" s="143"/>
      <c r="U77" s="274"/>
      <c r="V77" s="143"/>
      <c r="W77" s="274"/>
      <c r="X77" s="143"/>
      <c r="Y77" s="274"/>
      <c r="Z77" s="143"/>
      <c r="AA77" s="805"/>
      <c r="AC77" s="615"/>
      <c r="AD77" s="621"/>
      <c r="AE77" s="621"/>
      <c r="AF77" s="621"/>
      <c r="AG77" s="621"/>
      <c r="AH77" s="621"/>
      <c r="AI77" s="622"/>
      <c r="AJ77" s="621"/>
      <c r="AK77" s="621"/>
      <c r="AL77" s="621"/>
      <c r="AM77" s="621"/>
      <c r="AN77" s="621"/>
      <c r="AO77" s="621"/>
      <c r="AP77" s="621"/>
      <c r="AQ77" s="621"/>
      <c r="AR77" s="621"/>
      <c r="AS77" s="621"/>
    </row>
    <row r="78" spans="1:45" s="6" customFormat="1" ht="23.25" customHeight="1" thickBot="1">
      <c r="A78" s="66" t="s">
        <v>154</v>
      </c>
      <c r="B78" s="94" t="s">
        <v>58</v>
      </c>
      <c r="C78" s="145"/>
      <c r="D78" s="122">
        <v>3</v>
      </c>
      <c r="E78" s="148"/>
      <c r="F78" s="147"/>
      <c r="G78" s="862">
        <v>2.5</v>
      </c>
      <c r="H78" s="339">
        <f t="shared" si="5"/>
        <v>75</v>
      </c>
      <c r="I78" s="124">
        <v>8</v>
      </c>
      <c r="J78" s="124" t="s">
        <v>276</v>
      </c>
      <c r="K78" s="122" t="s">
        <v>277</v>
      </c>
      <c r="L78" s="122"/>
      <c r="M78" s="379">
        <f>H78-I78</f>
        <v>67</v>
      </c>
      <c r="N78" s="77"/>
      <c r="O78" s="275"/>
      <c r="P78" s="126"/>
      <c r="Q78" s="299"/>
      <c r="R78" s="679">
        <v>8</v>
      </c>
      <c r="S78" s="266">
        <v>0</v>
      </c>
      <c r="T78" s="126"/>
      <c r="U78" s="275"/>
      <c r="V78" s="126"/>
      <c r="W78" s="275"/>
      <c r="X78" s="126"/>
      <c r="Y78" s="654"/>
      <c r="Z78" s="210"/>
      <c r="AA78" s="805">
        <v>2</v>
      </c>
      <c r="AC78" s="615"/>
      <c r="AD78" s="621"/>
      <c r="AE78" s="621"/>
      <c r="AF78" s="621"/>
      <c r="AG78" s="624"/>
      <c r="AH78" s="624"/>
      <c r="AI78" s="627"/>
      <c r="AJ78" s="627"/>
      <c r="AK78" s="627"/>
      <c r="AL78" s="627"/>
      <c r="AM78" s="621"/>
      <c r="AN78" s="621"/>
      <c r="AO78" s="621"/>
      <c r="AP78" s="621"/>
      <c r="AQ78" s="621"/>
      <c r="AR78" s="621"/>
      <c r="AS78" s="621"/>
    </row>
    <row r="79" spans="1:45" s="6" customFormat="1" ht="30" customHeight="1">
      <c r="A79" s="66" t="s">
        <v>155</v>
      </c>
      <c r="B79" s="211" t="s">
        <v>83</v>
      </c>
      <c r="C79" s="107"/>
      <c r="D79" s="106"/>
      <c r="E79" s="108"/>
      <c r="F79" s="331"/>
      <c r="G79" s="911">
        <v>3</v>
      </c>
      <c r="H79" s="64">
        <f t="shared" si="5"/>
        <v>90</v>
      </c>
      <c r="I79" s="110"/>
      <c r="J79" s="110"/>
      <c r="K79" s="106"/>
      <c r="L79" s="106"/>
      <c r="M79" s="382"/>
      <c r="N79" s="87"/>
      <c r="O79" s="273"/>
      <c r="P79" s="111"/>
      <c r="Q79" s="273"/>
      <c r="R79" s="113"/>
      <c r="S79" s="273"/>
      <c r="T79" s="111"/>
      <c r="U79" s="273"/>
      <c r="V79" s="111"/>
      <c r="W79" s="273"/>
      <c r="X79" s="111"/>
      <c r="Y79" s="273"/>
      <c r="Z79" s="111"/>
      <c r="AA79" s="805"/>
      <c r="AC79" s="615"/>
      <c r="AD79" s="621"/>
      <c r="AE79" s="621"/>
      <c r="AF79" s="621"/>
      <c r="AG79" s="621"/>
      <c r="AH79" s="621"/>
      <c r="AI79" s="622"/>
      <c r="AJ79" s="621"/>
      <c r="AK79" s="621"/>
      <c r="AL79" s="621"/>
      <c r="AM79" s="621"/>
      <c r="AN79" s="621"/>
      <c r="AO79" s="621"/>
      <c r="AP79" s="621"/>
      <c r="AQ79" s="621"/>
      <c r="AR79" s="621"/>
      <c r="AS79" s="621"/>
    </row>
    <row r="80" spans="1:45" s="6" customFormat="1" ht="24.75" customHeight="1" thickBot="1">
      <c r="A80" s="104"/>
      <c r="B80" s="68" t="s">
        <v>48</v>
      </c>
      <c r="C80" s="138"/>
      <c r="D80" s="139"/>
      <c r="E80" s="140"/>
      <c r="F80" s="330"/>
      <c r="G80" s="912">
        <v>1</v>
      </c>
      <c r="H80" s="340">
        <f t="shared" si="5"/>
        <v>30</v>
      </c>
      <c r="I80" s="134"/>
      <c r="J80" s="141"/>
      <c r="K80" s="139"/>
      <c r="L80" s="139"/>
      <c r="M80" s="385"/>
      <c r="N80" s="142"/>
      <c r="O80" s="274"/>
      <c r="P80" s="143"/>
      <c r="Q80" s="274"/>
      <c r="R80" s="144"/>
      <c r="S80" s="274"/>
      <c r="T80" s="143"/>
      <c r="U80" s="274"/>
      <c r="V80" s="143"/>
      <c r="W80" s="274"/>
      <c r="X80" s="143"/>
      <c r="Y80" s="274"/>
      <c r="Z80" s="143"/>
      <c r="AA80" s="805"/>
      <c r="AC80" s="615"/>
      <c r="AD80" s="621"/>
      <c r="AE80" s="621"/>
      <c r="AF80" s="621"/>
      <c r="AG80" s="621"/>
      <c r="AH80" s="621"/>
      <c r="AI80" s="622"/>
      <c r="AJ80" s="621"/>
      <c r="AK80" s="621"/>
      <c r="AL80" s="621"/>
      <c r="AM80" s="621"/>
      <c r="AN80" s="621"/>
      <c r="AO80" s="621"/>
      <c r="AP80" s="621"/>
      <c r="AQ80" s="621"/>
      <c r="AR80" s="621"/>
      <c r="AS80" s="621"/>
    </row>
    <row r="81" spans="1:45" s="6" customFormat="1" ht="23.25" customHeight="1" thickBot="1">
      <c r="A81" s="66" t="s">
        <v>156</v>
      </c>
      <c r="B81" s="94" t="s">
        <v>58</v>
      </c>
      <c r="C81" s="145"/>
      <c r="D81" s="122">
        <v>5</v>
      </c>
      <c r="E81" s="146"/>
      <c r="F81" s="145"/>
      <c r="G81" s="862">
        <v>2</v>
      </c>
      <c r="H81" s="339">
        <f t="shared" si="5"/>
        <v>60</v>
      </c>
      <c r="I81" s="124">
        <v>8</v>
      </c>
      <c r="J81" s="124" t="s">
        <v>276</v>
      </c>
      <c r="K81" s="122" t="s">
        <v>277</v>
      </c>
      <c r="L81" s="122"/>
      <c r="M81" s="379">
        <f>H81-I81</f>
        <v>52</v>
      </c>
      <c r="N81" s="77"/>
      <c r="O81" s="275"/>
      <c r="P81" s="126"/>
      <c r="Q81" s="275"/>
      <c r="R81" s="130"/>
      <c r="S81" s="275"/>
      <c r="T81" s="126"/>
      <c r="U81" s="275"/>
      <c r="V81" s="679">
        <v>8</v>
      </c>
      <c r="W81" s="266">
        <v>0</v>
      </c>
      <c r="X81" s="126"/>
      <c r="Y81" s="654"/>
      <c r="Z81" s="210"/>
      <c r="AA81" s="805">
        <v>3</v>
      </c>
      <c r="AC81" s="615"/>
      <c r="AD81" s="621"/>
      <c r="AE81" s="621"/>
      <c r="AF81" s="621"/>
      <c r="AG81" s="621"/>
      <c r="AH81" s="621"/>
      <c r="AI81" s="622"/>
      <c r="AJ81" s="621"/>
      <c r="AK81" s="621"/>
      <c r="AL81" s="621"/>
      <c r="AM81" s="621"/>
      <c r="AN81" s="621"/>
      <c r="AO81" s="627"/>
      <c r="AP81" s="627"/>
      <c r="AQ81" s="621"/>
      <c r="AR81" s="621"/>
      <c r="AS81" s="621"/>
    </row>
    <row r="82" spans="1:45" s="906" customFormat="1" ht="32.25" customHeight="1" thickBot="1">
      <c r="A82" s="891" t="s">
        <v>157</v>
      </c>
      <c r="B82" s="822" t="s">
        <v>264</v>
      </c>
      <c r="C82" s="890"/>
      <c r="D82" s="889">
        <v>4</v>
      </c>
      <c r="E82" s="884"/>
      <c r="F82" s="885"/>
      <c r="G82" s="882">
        <v>3</v>
      </c>
      <c r="H82" s="898">
        <f t="shared" si="5"/>
        <v>90</v>
      </c>
      <c r="I82" s="899">
        <f>SUM(J82:L82)</f>
        <v>0</v>
      </c>
      <c r="J82" s="899" t="s">
        <v>278</v>
      </c>
      <c r="K82" s="889"/>
      <c r="L82" s="889" t="s">
        <v>279</v>
      </c>
      <c r="M82" s="900">
        <f>H82-I82</f>
        <v>90</v>
      </c>
      <c r="N82" s="879"/>
      <c r="O82" s="902"/>
      <c r="P82" s="902"/>
      <c r="Q82" s="902"/>
      <c r="R82" s="903"/>
      <c r="S82" s="903"/>
      <c r="T82" s="901">
        <v>4</v>
      </c>
      <c r="U82" s="901">
        <v>2</v>
      </c>
      <c r="V82" s="902"/>
      <c r="W82" s="902"/>
      <c r="X82" s="903"/>
      <c r="Y82" s="913"/>
      <c r="Z82" s="904"/>
      <c r="AA82" s="905">
        <v>2</v>
      </c>
      <c r="AC82" s="907"/>
      <c r="AD82" s="908"/>
      <c r="AE82" s="908"/>
      <c r="AF82" s="908"/>
      <c r="AG82" s="908"/>
      <c r="AH82" s="908"/>
      <c r="AI82" s="909"/>
      <c r="AJ82" s="908"/>
      <c r="AK82" s="909"/>
      <c r="AL82" s="909"/>
      <c r="AM82" s="914"/>
      <c r="AN82" s="914"/>
      <c r="AO82" s="908"/>
      <c r="AP82" s="908"/>
      <c r="AQ82" s="909"/>
      <c r="AR82" s="909"/>
      <c r="AS82" s="909"/>
    </row>
    <row r="83" spans="1:45" s="6" customFormat="1" ht="39.75" customHeight="1">
      <c r="A83" s="66" t="s">
        <v>160</v>
      </c>
      <c r="B83" s="105" t="s">
        <v>159</v>
      </c>
      <c r="C83" s="107"/>
      <c r="D83" s="106"/>
      <c r="E83" s="331"/>
      <c r="F83" s="331"/>
      <c r="G83" s="915">
        <v>6</v>
      </c>
      <c r="H83" s="64">
        <f>G83*30</f>
        <v>180</v>
      </c>
      <c r="I83" s="110"/>
      <c r="J83" s="110"/>
      <c r="K83" s="106"/>
      <c r="L83" s="106"/>
      <c r="M83" s="382"/>
      <c r="N83" s="87"/>
      <c r="O83" s="273"/>
      <c r="P83" s="111"/>
      <c r="Q83" s="273"/>
      <c r="R83" s="113"/>
      <c r="S83" s="259"/>
      <c r="T83" s="88"/>
      <c r="U83" s="587"/>
      <c r="V83" s="111"/>
      <c r="W83" s="273"/>
      <c r="X83" s="113"/>
      <c r="Y83" s="259"/>
      <c r="Z83" s="113"/>
      <c r="AA83" s="805"/>
      <c r="AC83" s="615"/>
      <c r="AD83" s="621"/>
      <c r="AE83" s="621"/>
      <c r="AF83" s="621"/>
      <c r="AG83" s="621"/>
      <c r="AH83" s="621"/>
      <c r="AI83" s="622"/>
      <c r="AJ83" s="621"/>
      <c r="AK83" s="622"/>
      <c r="AL83" s="622"/>
      <c r="AM83" s="548"/>
      <c r="AN83" s="548"/>
      <c r="AO83" s="621"/>
      <c r="AP83" s="621"/>
      <c r="AQ83" s="622"/>
      <c r="AR83" s="622"/>
      <c r="AS83" s="622"/>
    </row>
    <row r="84" spans="1:45" s="6" customFormat="1" ht="24.75" customHeight="1" thickBot="1">
      <c r="A84" s="341"/>
      <c r="B84" s="68" t="s">
        <v>48</v>
      </c>
      <c r="C84" s="138"/>
      <c r="D84" s="139"/>
      <c r="E84" s="330"/>
      <c r="F84" s="330"/>
      <c r="G84" s="916">
        <v>2</v>
      </c>
      <c r="H84" s="341">
        <f>G84*30</f>
        <v>60</v>
      </c>
      <c r="I84" s="141"/>
      <c r="J84" s="141"/>
      <c r="K84" s="139"/>
      <c r="L84" s="139"/>
      <c r="M84" s="385"/>
      <c r="N84" s="142"/>
      <c r="O84" s="274"/>
      <c r="P84" s="143"/>
      <c r="Q84" s="274"/>
      <c r="R84" s="144"/>
      <c r="S84" s="274"/>
      <c r="T84" s="143"/>
      <c r="U84" s="274"/>
      <c r="V84" s="143"/>
      <c r="W84" s="274"/>
      <c r="X84" s="143"/>
      <c r="Y84" s="274"/>
      <c r="Z84" s="143"/>
      <c r="AA84" s="805"/>
      <c r="AC84" s="615"/>
      <c r="AD84" s="621" t="s">
        <v>293</v>
      </c>
      <c r="AE84" s="621"/>
      <c r="AF84" s="621"/>
      <c r="AG84" s="621"/>
      <c r="AH84" s="621"/>
      <c r="AI84" s="622"/>
      <c r="AJ84" s="621"/>
      <c r="AK84" s="621"/>
      <c r="AL84" s="621"/>
      <c r="AM84" s="621"/>
      <c r="AN84" s="621"/>
      <c r="AO84" s="621"/>
      <c r="AP84" s="621"/>
      <c r="AQ84" s="621"/>
      <c r="AR84" s="621"/>
      <c r="AS84" s="621"/>
    </row>
    <row r="85" spans="1:45" s="6" customFormat="1" ht="30" customHeight="1" thickBot="1">
      <c r="A85" s="185" t="s">
        <v>161</v>
      </c>
      <c r="B85" s="171" t="s">
        <v>58</v>
      </c>
      <c r="C85" s="173">
        <v>5</v>
      </c>
      <c r="D85" s="183"/>
      <c r="E85" s="544"/>
      <c r="F85" s="183"/>
      <c r="G85" s="917">
        <v>3</v>
      </c>
      <c r="H85" s="229">
        <f>G85*30</f>
        <v>90</v>
      </c>
      <c r="I85" s="124">
        <v>8</v>
      </c>
      <c r="J85" s="124" t="s">
        <v>276</v>
      </c>
      <c r="K85" s="122" t="s">
        <v>277</v>
      </c>
      <c r="L85" s="173"/>
      <c r="M85" s="388">
        <f>H85-I85</f>
        <v>82</v>
      </c>
      <c r="N85" s="172"/>
      <c r="O85" s="276"/>
      <c r="P85" s="174"/>
      <c r="Q85" s="276"/>
      <c r="R85" s="175"/>
      <c r="S85" s="265"/>
      <c r="T85" s="175"/>
      <c r="U85" s="265"/>
      <c r="V85" s="684">
        <v>8</v>
      </c>
      <c r="W85" s="334">
        <v>0</v>
      </c>
      <c r="X85" s="175"/>
      <c r="Y85" s="655"/>
      <c r="Z85" s="177"/>
      <c r="AA85" s="805">
        <v>3</v>
      </c>
      <c r="AC85" s="615"/>
      <c r="AD85" s="621"/>
      <c r="AE85" s="621"/>
      <c r="AF85" s="621"/>
      <c r="AG85" s="621"/>
      <c r="AH85" s="621"/>
      <c r="AI85" s="622"/>
      <c r="AJ85" s="622"/>
      <c r="AK85" s="622"/>
      <c r="AL85" s="622"/>
      <c r="AM85" s="622"/>
      <c r="AN85" s="622"/>
      <c r="AO85" s="627"/>
      <c r="AP85" s="627"/>
      <c r="AQ85" s="622"/>
      <c r="AR85" s="622"/>
      <c r="AS85" s="622"/>
    </row>
    <row r="86" spans="1:50" s="18" customFormat="1" ht="36" customHeight="1" thickBot="1">
      <c r="A86" s="185" t="s">
        <v>162</v>
      </c>
      <c r="B86" s="405" t="s">
        <v>91</v>
      </c>
      <c r="C86" s="412"/>
      <c r="D86" s="412"/>
      <c r="E86" s="407">
        <v>6</v>
      </c>
      <c r="F86" s="408"/>
      <c r="G86" s="918">
        <f>H86/30</f>
        <v>1</v>
      </c>
      <c r="H86" s="543">
        <v>30</v>
      </c>
      <c r="I86" s="411">
        <f>SUM(J86:L86)</f>
        <v>4</v>
      </c>
      <c r="J86" s="542"/>
      <c r="K86" s="411"/>
      <c r="L86" s="415">
        <v>4</v>
      </c>
      <c r="M86" s="376">
        <f>H86-I86</f>
        <v>26</v>
      </c>
      <c r="N86" s="406"/>
      <c r="O86" s="419"/>
      <c r="P86" s="419"/>
      <c r="Q86" s="419"/>
      <c r="R86" s="420"/>
      <c r="S86" s="420"/>
      <c r="T86" s="420"/>
      <c r="U86" s="420"/>
      <c r="V86" s="420"/>
      <c r="W86" s="420"/>
      <c r="X86" s="415">
        <v>4</v>
      </c>
      <c r="Y86" s="423"/>
      <c r="Z86" s="421"/>
      <c r="AA86" s="810">
        <v>3</v>
      </c>
      <c r="AB86" s="6"/>
      <c r="AC86" s="615"/>
      <c r="AD86" s="621"/>
      <c r="AE86" s="621"/>
      <c r="AF86" s="621"/>
      <c r="AG86" s="621"/>
      <c r="AH86" s="621"/>
      <c r="AI86" s="622"/>
      <c r="AJ86" s="622"/>
      <c r="AK86" s="622"/>
      <c r="AL86" s="622"/>
      <c r="AM86" s="622"/>
      <c r="AN86" s="622"/>
      <c r="AO86" s="622"/>
      <c r="AP86" s="622"/>
      <c r="AQ86" s="627"/>
      <c r="AR86" s="627"/>
      <c r="AS86" s="622"/>
      <c r="AT86" s="6"/>
      <c r="AU86" s="6"/>
      <c r="AV86" s="6"/>
      <c r="AW86" s="6"/>
      <c r="AX86" s="6"/>
    </row>
    <row r="87" spans="1:50" s="12" customFormat="1" ht="36" customHeight="1">
      <c r="A87" s="66" t="s">
        <v>163</v>
      </c>
      <c r="B87" s="105" t="s">
        <v>50</v>
      </c>
      <c r="C87" s="107"/>
      <c r="D87" s="107" t="s">
        <v>80</v>
      </c>
      <c r="E87" s="181"/>
      <c r="F87" s="107"/>
      <c r="G87" s="861">
        <v>5.5</v>
      </c>
      <c r="H87" s="64">
        <f aca="true" t="shared" si="6" ref="H87:H96">G87*30</f>
        <v>165</v>
      </c>
      <c r="I87" s="213"/>
      <c r="J87" s="213"/>
      <c r="K87" s="213"/>
      <c r="L87" s="213"/>
      <c r="M87" s="393"/>
      <c r="N87" s="87"/>
      <c r="O87" s="273"/>
      <c r="P87" s="111"/>
      <c r="Q87" s="273"/>
      <c r="R87" s="113"/>
      <c r="S87" s="259"/>
      <c r="T87" s="113"/>
      <c r="U87" s="259"/>
      <c r="V87" s="111"/>
      <c r="W87" s="273"/>
      <c r="X87" s="113"/>
      <c r="Y87" s="259"/>
      <c r="Z87" s="113"/>
      <c r="AA87" s="806"/>
      <c r="AC87" s="615"/>
      <c r="AD87" s="621"/>
      <c r="AE87" s="621"/>
      <c r="AF87" s="621"/>
      <c r="AG87" s="621"/>
      <c r="AH87" s="621"/>
      <c r="AI87" s="622"/>
      <c r="AJ87" s="622"/>
      <c r="AK87" s="622"/>
      <c r="AL87" s="622"/>
      <c r="AM87" s="622"/>
      <c r="AN87" s="622"/>
      <c r="AO87" s="621"/>
      <c r="AP87" s="621"/>
      <c r="AQ87" s="622"/>
      <c r="AR87" s="622"/>
      <c r="AS87" s="622"/>
      <c r="AT87" s="6"/>
      <c r="AU87" s="6"/>
      <c r="AV87" s="6"/>
      <c r="AW87" s="6"/>
      <c r="AX87" s="6"/>
    </row>
    <row r="88" spans="1:50" s="12" customFormat="1" ht="21.75" customHeight="1" thickBot="1">
      <c r="A88" s="341"/>
      <c r="B88" s="68" t="s">
        <v>48</v>
      </c>
      <c r="C88" s="214"/>
      <c r="D88" s="214"/>
      <c r="E88" s="214"/>
      <c r="F88" s="215"/>
      <c r="G88" s="910">
        <v>2.5</v>
      </c>
      <c r="H88" s="340">
        <f t="shared" si="6"/>
        <v>75</v>
      </c>
      <c r="I88" s="70"/>
      <c r="J88" s="215"/>
      <c r="K88" s="215"/>
      <c r="L88" s="215"/>
      <c r="M88" s="394"/>
      <c r="N88" s="142"/>
      <c r="O88" s="274"/>
      <c r="P88" s="143"/>
      <c r="Q88" s="274"/>
      <c r="R88" s="144"/>
      <c r="S88" s="260"/>
      <c r="T88" s="144"/>
      <c r="U88" s="260"/>
      <c r="V88" s="143"/>
      <c r="W88" s="274"/>
      <c r="X88" s="144"/>
      <c r="Y88" s="260"/>
      <c r="Z88" s="144"/>
      <c r="AA88" s="806"/>
      <c r="AC88" s="615"/>
      <c r="AD88" s="621"/>
      <c r="AE88" s="621"/>
      <c r="AF88" s="621"/>
      <c r="AG88" s="621"/>
      <c r="AH88" s="621"/>
      <c r="AI88" s="622"/>
      <c r="AJ88" s="622"/>
      <c r="AK88" s="622"/>
      <c r="AL88" s="622"/>
      <c r="AM88" s="622"/>
      <c r="AN88" s="622"/>
      <c r="AO88" s="621"/>
      <c r="AP88" s="621"/>
      <c r="AQ88" s="622"/>
      <c r="AR88" s="622"/>
      <c r="AS88" s="622"/>
      <c r="AT88" s="6"/>
      <c r="AU88" s="6"/>
      <c r="AV88" s="6"/>
      <c r="AW88" s="6"/>
      <c r="AX88" s="6"/>
    </row>
    <row r="89" spans="1:50" s="12" customFormat="1" ht="25.5" customHeight="1" thickBot="1">
      <c r="A89" s="185" t="s">
        <v>164</v>
      </c>
      <c r="B89" s="94" t="s">
        <v>58</v>
      </c>
      <c r="C89" s="122">
        <v>5</v>
      </c>
      <c r="D89" s="145" t="s">
        <v>80</v>
      </c>
      <c r="E89" s="146"/>
      <c r="F89" s="145"/>
      <c r="G89" s="862">
        <v>3</v>
      </c>
      <c r="H89" s="339">
        <f t="shared" si="6"/>
        <v>90</v>
      </c>
      <c r="I89" s="124">
        <v>8</v>
      </c>
      <c r="J89" s="124" t="s">
        <v>276</v>
      </c>
      <c r="K89" s="122" t="s">
        <v>277</v>
      </c>
      <c r="L89" s="122"/>
      <c r="M89" s="379">
        <f>H89-I89</f>
        <v>82</v>
      </c>
      <c r="N89" s="77"/>
      <c r="O89" s="275"/>
      <c r="P89" s="126"/>
      <c r="Q89" s="275"/>
      <c r="R89" s="130"/>
      <c r="S89" s="258"/>
      <c r="T89" s="130"/>
      <c r="U89" s="258"/>
      <c r="V89" s="679">
        <v>8</v>
      </c>
      <c r="W89" s="266"/>
      <c r="X89" s="130"/>
      <c r="Y89" s="650"/>
      <c r="Z89" s="131"/>
      <c r="AA89" s="806">
        <v>3</v>
      </c>
      <c r="AC89" s="615"/>
      <c r="AD89" s="621"/>
      <c r="AE89" s="621"/>
      <c r="AF89" s="621"/>
      <c r="AG89" s="621"/>
      <c r="AH89" s="621"/>
      <c r="AI89" s="622"/>
      <c r="AJ89" s="622"/>
      <c r="AK89" s="622"/>
      <c r="AL89" s="622"/>
      <c r="AM89" s="622"/>
      <c r="AN89" s="622"/>
      <c r="AO89" s="627"/>
      <c r="AP89" s="627"/>
      <c r="AQ89" s="622"/>
      <c r="AR89" s="622"/>
      <c r="AS89" s="622"/>
      <c r="AT89" s="6"/>
      <c r="AU89" s="6"/>
      <c r="AV89" s="6"/>
      <c r="AW89" s="6"/>
      <c r="AX89" s="6"/>
    </row>
    <row r="90" spans="1:45" s="906" customFormat="1" ht="39" customHeight="1" thickBot="1">
      <c r="A90" s="895" t="s">
        <v>165</v>
      </c>
      <c r="B90" s="883" t="s">
        <v>207</v>
      </c>
      <c r="C90" s="889">
        <v>2</v>
      </c>
      <c r="D90" s="890"/>
      <c r="E90" s="884"/>
      <c r="F90" s="885"/>
      <c r="G90" s="882">
        <v>5</v>
      </c>
      <c r="H90" s="898">
        <f t="shared" si="6"/>
        <v>150</v>
      </c>
      <c r="I90" s="899">
        <v>8</v>
      </c>
      <c r="J90" s="899" t="s">
        <v>278</v>
      </c>
      <c r="K90" s="889" t="s">
        <v>278</v>
      </c>
      <c r="L90" s="889"/>
      <c r="M90" s="900">
        <f>H90-I90</f>
        <v>142</v>
      </c>
      <c r="N90" s="879"/>
      <c r="O90" s="902"/>
      <c r="P90" s="901">
        <v>8</v>
      </c>
      <c r="Q90" s="901"/>
      <c r="R90" s="903"/>
      <c r="S90" s="903"/>
      <c r="T90" s="903"/>
      <c r="U90" s="903"/>
      <c r="V90" s="903"/>
      <c r="W90" s="903"/>
      <c r="X90" s="903"/>
      <c r="Y90" s="903"/>
      <c r="Z90" s="904"/>
      <c r="AA90" s="905">
        <v>1</v>
      </c>
      <c r="AC90" s="907"/>
      <c r="AD90" s="909"/>
      <c r="AE90" s="909"/>
      <c r="AF90" s="908"/>
      <c r="AG90" s="908"/>
      <c r="AH90" s="908"/>
      <c r="AI90" s="909"/>
      <c r="AJ90" s="909"/>
      <c r="AK90" s="909"/>
      <c r="AL90" s="909"/>
      <c r="AM90" s="909"/>
      <c r="AN90" s="909"/>
      <c r="AO90" s="909"/>
      <c r="AP90" s="909"/>
      <c r="AQ90" s="909"/>
      <c r="AR90" s="909"/>
      <c r="AS90" s="909"/>
    </row>
    <row r="91" spans="1:45" s="6" customFormat="1" ht="24.75" customHeight="1">
      <c r="A91" s="66" t="s">
        <v>166</v>
      </c>
      <c r="B91" s="105" t="s">
        <v>85</v>
      </c>
      <c r="C91" s="106"/>
      <c r="D91" s="107"/>
      <c r="E91" s="108"/>
      <c r="F91" s="331"/>
      <c r="G91" s="861">
        <v>5</v>
      </c>
      <c r="H91" s="64">
        <f t="shared" si="6"/>
        <v>150</v>
      </c>
      <c r="I91" s="110"/>
      <c r="J91" s="110"/>
      <c r="K91" s="106"/>
      <c r="L91" s="106"/>
      <c r="M91" s="382"/>
      <c r="N91" s="87"/>
      <c r="O91" s="273"/>
      <c r="P91" s="111"/>
      <c r="Q91" s="597"/>
      <c r="R91" s="114"/>
      <c r="S91" s="259"/>
      <c r="T91" s="113"/>
      <c r="U91" s="259"/>
      <c r="V91" s="113"/>
      <c r="W91" s="259"/>
      <c r="X91" s="113"/>
      <c r="Y91" s="259"/>
      <c r="Z91" s="113"/>
      <c r="AA91" s="805"/>
      <c r="AC91" s="615"/>
      <c r="AD91" s="621"/>
      <c r="AE91" s="621"/>
      <c r="AF91" s="621"/>
      <c r="AG91" s="637"/>
      <c r="AH91" s="637"/>
      <c r="AI91" s="625"/>
      <c r="AJ91" s="621"/>
      <c r="AK91" s="622"/>
      <c r="AL91" s="622"/>
      <c r="AM91" s="622"/>
      <c r="AN91" s="622"/>
      <c r="AO91" s="622"/>
      <c r="AP91" s="622"/>
      <c r="AQ91" s="622"/>
      <c r="AR91" s="622"/>
      <c r="AS91" s="622"/>
    </row>
    <row r="92" spans="1:45" s="6" customFormat="1" ht="27.75" customHeight="1" thickBot="1">
      <c r="A92" s="341"/>
      <c r="B92" s="68" t="s">
        <v>48</v>
      </c>
      <c r="C92" s="135"/>
      <c r="D92" s="133"/>
      <c r="E92" s="186"/>
      <c r="F92" s="330"/>
      <c r="G92" s="910">
        <v>1</v>
      </c>
      <c r="H92" s="340">
        <f t="shared" si="6"/>
        <v>30</v>
      </c>
      <c r="I92" s="134"/>
      <c r="J92" s="134"/>
      <c r="K92" s="135"/>
      <c r="L92" s="135"/>
      <c r="M92" s="385"/>
      <c r="N92" s="142"/>
      <c r="O92" s="274"/>
      <c r="P92" s="143"/>
      <c r="Q92" s="598"/>
      <c r="R92" s="121"/>
      <c r="S92" s="260"/>
      <c r="T92" s="144"/>
      <c r="U92" s="260"/>
      <c r="V92" s="144"/>
      <c r="W92" s="260"/>
      <c r="X92" s="144"/>
      <c r="Y92" s="260"/>
      <c r="Z92" s="144"/>
      <c r="AA92" s="805"/>
      <c r="AC92" s="615"/>
      <c r="AD92" s="621"/>
      <c r="AE92" s="621"/>
      <c r="AF92" s="621"/>
      <c r="AG92" s="637"/>
      <c r="AH92" s="637"/>
      <c r="AI92" s="625"/>
      <c r="AJ92" s="621"/>
      <c r="AK92" s="622"/>
      <c r="AL92" s="622"/>
      <c r="AM92" s="622"/>
      <c r="AN92" s="622"/>
      <c r="AO92" s="622"/>
      <c r="AP92" s="622"/>
      <c r="AQ92" s="622"/>
      <c r="AR92" s="622"/>
      <c r="AS92" s="622"/>
    </row>
    <row r="93" spans="1:45" s="6" customFormat="1" ht="24" customHeight="1" thickBot="1">
      <c r="A93" s="185" t="s">
        <v>167</v>
      </c>
      <c r="B93" s="94" t="s">
        <v>58</v>
      </c>
      <c r="C93" s="122"/>
      <c r="D93" s="122">
        <v>2</v>
      </c>
      <c r="E93" s="148"/>
      <c r="F93" s="147"/>
      <c r="G93" s="862">
        <v>4</v>
      </c>
      <c r="H93" s="339">
        <f t="shared" si="6"/>
        <v>120</v>
      </c>
      <c r="I93" s="124">
        <v>6</v>
      </c>
      <c r="J93" s="124" t="s">
        <v>278</v>
      </c>
      <c r="K93" s="122" t="s">
        <v>279</v>
      </c>
      <c r="L93" s="122"/>
      <c r="M93" s="379">
        <f>H93-I93</f>
        <v>114</v>
      </c>
      <c r="N93" s="77"/>
      <c r="O93" s="275"/>
      <c r="P93" s="127">
        <v>4</v>
      </c>
      <c r="Q93" s="819">
        <v>2</v>
      </c>
      <c r="R93" s="164"/>
      <c r="S93" s="258"/>
      <c r="T93" s="130"/>
      <c r="U93" s="258"/>
      <c r="V93" s="130"/>
      <c r="W93" s="258"/>
      <c r="X93" s="130"/>
      <c r="Y93" s="650"/>
      <c r="Z93" s="131"/>
      <c r="AA93" s="805">
        <v>1</v>
      </c>
      <c r="AC93" s="615"/>
      <c r="AD93" s="621"/>
      <c r="AE93" s="621"/>
      <c r="AF93" s="548"/>
      <c r="AG93" s="637"/>
      <c r="AH93" s="637"/>
      <c r="AI93" s="625"/>
      <c r="AJ93" s="621"/>
      <c r="AK93" s="622"/>
      <c r="AL93" s="622"/>
      <c r="AM93" s="622"/>
      <c r="AN93" s="622"/>
      <c r="AO93" s="622"/>
      <c r="AP93" s="622"/>
      <c r="AQ93" s="622"/>
      <c r="AR93" s="622"/>
      <c r="AS93" s="622"/>
    </row>
    <row r="94" spans="1:45" s="6" customFormat="1" ht="24" customHeight="1">
      <c r="A94" s="66" t="s">
        <v>168</v>
      </c>
      <c r="B94" s="211" t="s">
        <v>86</v>
      </c>
      <c r="C94" s="107"/>
      <c r="D94" s="107"/>
      <c r="E94" s="181"/>
      <c r="F94" s="107"/>
      <c r="G94" s="861">
        <v>4.5</v>
      </c>
      <c r="H94" s="64">
        <f t="shared" si="6"/>
        <v>135</v>
      </c>
      <c r="I94" s="110"/>
      <c r="J94" s="110"/>
      <c r="K94" s="106"/>
      <c r="L94" s="106"/>
      <c r="M94" s="382"/>
      <c r="N94" s="87"/>
      <c r="O94" s="273"/>
      <c r="P94" s="111"/>
      <c r="Q94" s="597"/>
      <c r="R94" s="114"/>
      <c r="S94" s="259"/>
      <c r="T94" s="113"/>
      <c r="U94" s="259"/>
      <c r="V94" s="113"/>
      <c r="W94" s="259"/>
      <c r="X94" s="113"/>
      <c r="Y94" s="259"/>
      <c r="Z94" s="113"/>
      <c r="AA94" s="805"/>
      <c r="AC94" s="615"/>
      <c r="AD94" s="621"/>
      <c r="AE94" s="621"/>
      <c r="AF94" s="621"/>
      <c r="AG94" s="637"/>
      <c r="AH94" s="637"/>
      <c r="AI94" s="625"/>
      <c r="AJ94" s="621"/>
      <c r="AK94" s="622"/>
      <c r="AL94" s="622"/>
      <c r="AM94" s="622"/>
      <c r="AN94" s="622"/>
      <c r="AO94" s="622"/>
      <c r="AP94" s="622"/>
      <c r="AQ94" s="622"/>
      <c r="AR94" s="622"/>
      <c r="AS94" s="622"/>
    </row>
    <row r="95" spans="1:45" s="6" customFormat="1" ht="24" customHeight="1" thickBot="1">
      <c r="A95" s="341"/>
      <c r="B95" s="68" t="s">
        <v>48</v>
      </c>
      <c r="C95" s="138"/>
      <c r="D95" s="138"/>
      <c r="E95" s="182"/>
      <c r="F95" s="138"/>
      <c r="G95" s="910">
        <v>0.5</v>
      </c>
      <c r="H95" s="340">
        <f t="shared" si="6"/>
        <v>15</v>
      </c>
      <c r="I95" s="134"/>
      <c r="J95" s="141"/>
      <c r="K95" s="139"/>
      <c r="L95" s="139"/>
      <c r="M95" s="385"/>
      <c r="N95" s="142"/>
      <c r="O95" s="274"/>
      <c r="P95" s="143"/>
      <c r="Q95" s="598"/>
      <c r="R95" s="121"/>
      <c r="S95" s="260"/>
      <c r="T95" s="144"/>
      <c r="U95" s="260"/>
      <c r="V95" s="144"/>
      <c r="W95" s="260"/>
      <c r="X95" s="144"/>
      <c r="Y95" s="260"/>
      <c r="Z95" s="144"/>
      <c r="AA95" s="805"/>
      <c r="AC95" s="615"/>
      <c r="AD95" s="621"/>
      <c r="AE95" s="621"/>
      <c r="AF95" s="621"/>
      <c r="AG95" s="637"/>
      <c r="AH95" s="637"/>
      <c r="AI95" s="625"/>
      <c r="AJ95" s="621"/>
      <c r="AK95" s="622"/>
      <c r="AL95" s="622"/>
      <c r="AM95" s="622"/>
      <c r="AN95" s="622"/>
      <c r="AO95" s="622"/>
      <c r="AP95" s="622"/>
      <c r="AQ95" s="622"/>
      <c r="AR95" s="622"/>
      <c r="AS95" s="622"/>
    </row>
    <row r="96" spans="1:45" s="6" customFormat="1" ht="24.75" customHeight="1" thickBot="1">
      <c r="A96" s="185" t="s">
        <v>169</v>
      </c>
      <c r="B96" s="94" t="s">
        <v>58</v>
      </c>
      <c r="C96" s="122">
        <v>3</v>
      </c>
      <c r="D96" s="145"/>
      <c r="E96" s="146"/>
      <c r="F96" s="145"/>
      <c r="G96" s="862">
        <v>3</v>
      </c>
      <c r="H96" s="339">
        <f t="shared" si="6"/>
        <v>90</v>
      </c>
      <c r="I96" s="124">
        <v>8</v>
      </c>
      <c r="J96" s="124" t="s">
        <v>276</v>
      </c>
      <c r="K96" s="122" t="s">
        <v>277</v>
      </c>
      <c r="L96" s="122"/>
      <c r="M96" s="379">
        <f>H96-I96</f>
        <v>82</v>
      </c>
      <c r="N96" s="77"/>
      <c r="O96" s="275"/>
      <c r="P96" s="126"/>
      <c r="Q96" s="299"/>
      <c r="R96" s="679">
        <v>8</v>
      </c>
      <c r="S96" s="266"/>
      <c r="T96" s="216"/>
      <c r="U96" s="607"/>
      <c r="V96" s="130"/>
      <c r="W96" s="258"/>
      <c r="X96" s="130"/>
      <c r="Y96" s="650"/>
      <c r="Z96" s="131"/>
      <c r="AA96" s="805">
        <v>2</v>
      </c>
      <c r="AC96" s="615"/>
      <c r="AD96" s="621"/>
      <c r="AE96" s="621"/>
      <c r="AF96" s="621"/>
      <c r="AG96" s="624"/>
      <c r="AH96" s="624"/>
      <c r="AI96" s="627"/>
      <c r="AJ96" s="627"/>
      <c r="AK96" s="627"/>
      <c r="AL96" s="627"/>
      <c r="AM96" s="638"/>
      <c r="AN96" s="638"/>
      <c r="AO96" s="622"/>
      <c r="AP96" s="622"/>
      <c r="AQ96" s="622"/>
      <c r="AR96" s="622"/>
      <c r="AS96" s="622"/>
    </row>
    <row r="97" spans="1:50" s="33" customFormat="1" ht="32.25" thickBot="1">
      <c r="A97" s="185" t="s">
        <v>170</v>
      </c>
      <c r="B97" s="405" t="s">
        <v>90</v>
      </c>
      <c r="C97" s="412"/>
      <c r="D97" s="412"/>
      <c r="E97" s="407">
        <v>4</v>
      </c>
      <c r="F97" s="408"/>
      <c r="G97" s="918">
        <f>H97/30</f>
        <v>1</v>
      </c>
      <c r="H97" s="425">
        <v>30</v>
      </c>
      <c r="I97" s="411">
        <v>4</v>
      </c>
      <c r="J97" s="411"/>
      <c r="K97" s="411"/>
      <c r="L97" s="411">
        <v>4</v>
      </c>
      <c r="M97" s="376">
        <f>H97-I97</f>
        <v>26</v>
      </c>
      <c r="N97" s="406"/>
      <c r="O97" s="419"/>
      <c r="P97" s="419"/>
      <c r="Q97" s="419"/>
      <c r="R97" s="419"/>
      <c r="S97" s="419"/>
      <c r="T97" s="415">
        <v>4</v>
      </c>
      <c r="U97" s="423"/>
      <c r="V97" s="419"/>
      <c r="W97" s="419"/>
      <c r="X97" s="419"/>
      <c r="Y97" s="424"/>
      <c r="Z97" s="546"/>
      <c r="AA97" s="807">
        <v>2</v>
      </c>
      <c r="AB97" s="6"/>
      <c r="AC97" s="615"/>
      <c r="AD97" s="621"/>
      <c r="AE97" s="621"/>
      <c r="AF97" s="621"/>
      <c r="AG97" s="621"/>
      <c r="AH97" s="621"/>
      <c r="AI97" s="621"/>
      <c r="AJ97" s="621"/>
      <c r="AK97" s="621"/>
      <c r="AL97" s="621"/>
      <c r="AM97" s="627"/>
      <c r="AN97" s="627"/>
      <c r="AO97" s="621"/>
      <c r="AP97" s="621"/>
      <c r="AQ97" s="621"/>
      <c r="AR97" s="621"/>
      <c r="AS97" s="621"/>
      <c r="AT97" s="6"/>
      <c r="AU97" s="6"/>
      <c r="AV97" s="6"/>
      <c r="AW97" s="6"/>
      <c r="AX97" s="6"/>
    </row>
    <row r="98" spans="1:45" s="6" customFormat="1" ht="38.25" customHeight="1" thickBot="1">
      <c r="A98" s="185" t="s">
        <v>171</v>
      </c>
      <c r="B98" s="547" t="s">
        <v>208</v>
      </c>
      <c r="C98" s="73"/>
      <c r="D98" s="128">
        <v>5</v>
      </c>
      <c r="E98" s="208"/>
      <c r="F98" s="216"/>
      <c r="G98" s="305">
        <v>3</v>
      </c>
      <c r="H98" s="339">
        <f>G98*30</f>
        <v>90</v>
      </c>
      <c r="I98" s="124">
        <v>6</v>
      </c>
      <c r="J98" s="124" t="s">
        <v>278</v>
      </c>
      <c r="K98" s="122" t="s">
        <v>279</v>
      </c>
      <c r="L98" s="73"/>
      <c r="M98" s="379">
        <f>H98-I98</f>
        <v>84</v>
      </c>
      <c r="N98" s="77"/>
      <c r="O98" s="275"/>
      <c r="P98" s="126"/>
      <c r="Q98" s="275"/>
      <c r="R98" s="130"/>
      <c r="S98" s="258"/>
      <c r="T98" s="130"/>
      <c r="U98" s="258"/>
      <c r="V98" s="679">
        <v>4</v>
      </c>
      <c r="W98" s="266">
        <v>2</v>
      </c>
      <c r="X98" s="127"/>
      <c r="Y98" s="266"/>
      <c r="Z98" s="131"/>
      <c r="AA98" s="805">
        <v>3</v>
      </c>
      <c r="AC98" s="615"/>
      <c r="AD98" s="621"/>
      <c r="AE98" s="621"/>
      <c r="AF98" s="621"/>
      <c r="AG98" s="621"/>
      <c r="AH98" s="621"/>
      <c r="AI98" s="622"/>
      <c r="AJ98" s="622"/>
      <c r="AK98" s="622"/>
      <c r="AL98" s="622"/>
      <c r="AM98" s="622"/>
      <c r="AN98" s="622"/>
      <c r="AO98" s="627"/>
      <c r="AP98" s="627"/>
      <c r="AQ98" s="627"/>
      <c r="AR98" s="627"/>
      <c r="AS98" s="622"/>
    </row>
    <row r="99" spans="1:45" s="6" customFormat="1" ht="36.75" customHeight="1" thickBot="1">
      <c r="A99" s="185" t="s">
        <v>172</v>
      </c>
      <c r="B99" s="547" t="s">
        <v>209</v>
      </c>
      <c r="C99" s="145"/>
      <c r="D99" s="122">
        <v>4</v>
      </c>
      <c r="E99" s="148"/>
      <c r="F99" s="147"/>
      <c r="G99" s="862">
        <v>3</v>
      </c>
      <c r="H99" s="339">
        <f aca="true" t="shared" si="7" ref="H99:H107">G99*30</f>
        <v>90</v>
      </c>
      <c r="I99" s="124">
        <v>8</v>
      </c>
      <c r="J99" s="124" t="s">
        <v>276</v>
      </c>
      <c r="K99" s="122" t="s">
        <v>277</v>
      </c>
      <c r="L99" s="122"/>
      <c r="M99" s="379">
        <f>H99-I99</f>
        <v>82</v>
      </c>
      <c r="N99" s="77"/>
      <c r="O99" s="275"/>
      <c r="P99" s="126"/>
      <c r="Q99" s="258"/>
      <c r="R99" s="126"/>
      <c r="S99" s="258"/>
      <c r="T99" s="127">
        <v>8</v>
      </c>
      <c r="U99" s="266">
        <v>0</v>
      </c>
      <c r="V99" s="130"/>
      <c r="W99" s="258"/>
      <c r="X99" s="126"/>
      <c r="Y99" s="654"/>
      <c r="Z99" s="131"/>
      <c r="AA99" s="805">
        <v>2</v>
      </c>
      <c r="AC99" s="615"/>
      <c r="AD99" s="621"/>
      <c r="AE99" s="621"/>
      <c r="AF99" s="621"/>
      <c r="AG99" s="622"/>
      <c r="AH99" s="622"/>
      <c r="AI99" s="621"/>
      <c r="AJ99" s="622"/>
      <c r="AK99" s="622"/>
      <c r="AL99" s="622"/>
      <c r="AM99" s="548"/>
      <c r="AN99" s="548"/>
      <c r="AO99" s="622"/>
      <c r="AP99" s="622"/>
      <c r="AQ99" s="621"/>
      <c r="AR99" s="621"/>
      <c r="AS99" s="622"/>
    </row>
    <row r="100" spans="1:45" s="6" customFormat="1" ht="34.5" customHeight="1" thickBot="1">
      <c r="A100" s="185" t="s">
        <v>173</v>
      </c>
      <c r="B100" s="94" t="s">
        <v>265</v>
      </c>
      <c r="C100" s="128">
        <v>6</v>
      </c>
      <c r="D100" s="77"/>
      <c r="E100" s="148"/>
      <c r="F100" s="147"/>
      <c r="G100" s="862">
        <v>3</v>
      </c>
      <c r="H100" s="339">
        <f t="shared" si="7"/>
        <v>90</v>
      </c>
      <c r="I100" s="124">
        <v>12</v>
      </c>
      <c r="J100" s="124" t="s">
        <v>276</v>
      </c>
      <c r="K100" s="145" t="s">
        <v>280</v>
      </c>
      <c r="L100" s="122"/>
      <c r="M100" s="379">
        <f>H100-I100</f>
        <v>78</v>
      </c>
      <c r="N100" s="77"/>
      <c r="O100" s="275"/>
      <c r="P100" s="126"/>
      <c r="Q100" s="275"/>
      <c r="R100" s="130"/>
      <c r="S100" s="275"/>
      <c r="T100" s="126"/>
      <c r="U100" s="275"/>
      <c r="V100" s="126"/>
      <c r="W100" s="275"/>
      <c r="X100" s="127">
        <v>8</v>
      </c>
      <c r="Y100" s="608">
        <v>4</v>
      </c>
      <c r="Z100" s="131"/>
      <c r="AA100" s="805">
        <v>3</v>
      </c>
      <c r="AC100" s="615"/>
      <c r="AD100" s="621"/>
      <c r="AE100" s="621"/>
      <c r="AF100" s="621"/>
      <c r="AG100" s="621"/>
      <c r="AH100" s="621"/>
      <c r="AI100" s="622"/>
      <c r="AJ100" s="622"/>
      <c r="AK100" s="621"/>
      <c r="AL100" s="621"/>
      <c r="AM100" s="621"/>
      <c r="AN100" s="621"/>
      <c r="AO100" s="621"/>
      <c r="AP100" s="621"/>
      <c r="AQ100" s="627"/>
      <c r="AR100" s="627"/>
      <c r="AS100" s="622"/>
    </row>
    <row r="101" spans="1:45" s="6" customFormat="1" ht="32.25" customHeight="1">
      <c r="A101" s="66" t="s">
        <v>175</v>
      </c>
      <c r="B101" s="219" t="s">
        <v>45</v>
      </c>
      <c r="C101" s="87"/>
      <c r="D101" s="87"/>
      <c r="E101" s="108"/>
      <c r="F101" s="331"/>
      <c r="G101" s="861">
        <v>6.5</v>
      </c>
      <c r="H101" s="64">
        <f t="shared" si="7"/>
        <v>195</v>
      </c>
      <c r="I101" s="110"/>
      <c r="J101" s="110"/>
      <c r="K101" s="106"/>
      <c r="L101" s="106"/>
      <c r="M101" s="382"/>
      <c r="N101" s="87"/>
      <c r="O101" s="273"/>
      <c r="P101" s="111"/>
      <c r="Q101" s="273"/>
      <c r="R101" s="113"/>
      <c r="S101" s="259"/>
      <c r="T101" s="113"/>
      <c r="U101" s="259"/>
      <c r="V101" s="111"/>
      <c r="W101" s="273"/>
      <c r="X101" s="111"/>
      <c r="Y101" s="273"/>
      <c r="Z101" s="113"/>
      <c r="AA101" s="805"/>
      <c r="AC101" s="615"/>
      <c r="AD101" s="621"/>
      <c r="AE101" s="621"/>
      <c r="AF101" s="621"/>
      <c r="AG101" s="621"/>
      <c r="AH101" s="621"/>
      <c r="AI101" s="622"/>
      <c r="AJ101" s="622"/>
      <c r="AK101" s="622"/>
      <c r="AL101" s="622"/>
      <c r="AM101" s="622"/>
      <c r="AN101" s="622"/>
      <c r="AO101" s="621"/>
      <c r="AP101" s="621"/>
      <c r="AQ101" s="621"/>
      <c r="AR101" s="621"/>
      <c r="AS101" s="622"/>
    </row>
    <row r="102" spans="1:45" s="6" customFormat="1" ht="19.5" customHeight="1" thickBot="1">
      <c r="A102" s="341"/>
      <c r="B102" s="68" t="s">
        <v>48</v>
      </c>
      <c r="C102" s="142"/>
      <c r="D102" s="142"/>
      <c r="E102" s="140"/>
      <c r="F102" s="330"/>
      <c r="G102" s="910">
        <v>2.5</v>
      </c>
      <c r="H102" s="340">
        <f>G102*30</f>
        <v>75</v>
      </c>
      <c r="I102" s="134"/>
      <c r="J102" s="141"/>
      <c r="K102" s="139"/>
      <c r="L102" s="139"/>
      <c r="M102" s="385"/>
      <c r="N102" s="142"/>
      <c r="O102" s="274"/>
      <c r="P102" s="143"/>
      <c r="Q102" s="274"/>
      <c r="R102" s="144"/>
      <c r="S102" s="260"/>
      <c r="T102" s="144"/>
      <c r="U102" s="260"/>
      <c r="V102" s="143"/>
      <c r="W102" s="274"/>
      <c r="X102" s="143"/>
      <c r="Y102" s="274"/>
      <c r="Z102" s="144"/>
      <c r="AA102" s="805"/>
      <c r="AC102" s="615"/>
      <c r="AD102" s="621"/>
      <c r="AE102" s="621"/>
      <c r="AF102" s="621"/>
      <c r="AG102" s="621"/>
      <c r="AH102" s="621"/>
      <c r="AI102" s="622"/>
      <c r="AJ102" s="622"/>
      <c r="AK102" s="622"/>
      <c r="AL102" s="622"/>
      <c r="AM102" s="622"/>
      <c r="AN102" s="622"/>
      <c r="AO102" s="621"/>
      <c r="AP102" s="621"/>
      <c r="AQ102" s="621"/>
      <c r="AR102" s="621"/>
      <c r="AS102" s="622"/>
    </row>
    <row r="103" spans="1:45" s="6" customFormat="1" ht="24.75" customHeight="1" thickBot="1">
      <c r="A103" s="185" t="s">
        <v>176</v>
      </c>
      <c r="B103" s="94" t="s">
        <v>58</v>
      </c>
      <c r="C103" s="128">
        <v>5</v>
      </c>
      <c r="D103" s="77"/>
      <c r="E103" s="148"/>
      <c r="F103" s="147"/>
      <c r="G103" s="862">
        <v>4</v>
      </c>
      <c r="H103" s="339">
        <f t="shared" si="7"/>
        <v>120</v>
      </c>
      <c r="I103" s="124">
        <v>8</v>
      </c>
      <c r="J103" s="124" t="s">
        <v>276</v>
      </c>
      <c r="K103" s="122" t="s">
        <v>277</v>
      </c>
      <c r="L103" s="122"/>
      <c r="M103" s="379">
        <f>H103-I103</f>
        <v>112</v>
      </c>
      <c r="N103" s="77"/>
      <c r="O103" s="275"/>
      <c r="P103" s="126"/>
      <c r="Q103" s="258"/>
      <c r="R103" s="126"/>
      <c r="S103" s="258"/>
      <c r="T103" s="130"/>
      <c r="U103" s="258"/>
      <c r="V103" s="127">
        <v>8</v>
      </c>
      <c r="W103" s="266">
        <v>4</v>
      </c>
      <c r="X103" s="130"/>
      <c r="Y103" s="650"/>
      <c r="Z103" s="131"/>
      <c r="AA103" s="805">
        <v>3</v>
      </c>
      <c r="AC103" s="615"/>
      <c r="AD103" s="621"/>
      <c r="AE103" s="621"/>
      <c r="AF103" s="621"/>
      <c r="AG103" s="622"/>
      <c r="AH103" s="622"/>
      <c r="AI103" s="621"/>
      <c r="AJ103" s="622"/>
      <c r="AK103" s="622"/>
      <c r="AL103" s="622"/>
      <c r="AM103" s="622"/>
      <c r="AN103" s="622"/>
      <c r="AO103" s="627"/>
      <c r="AP103" s="627"/>
      <c r="AQ103" s="622"/>
      <c r="AR103" s="622"/>
      <c r="AS103" s="622"/>
    </row>
    <row r="104" spans="1:45" s="6" customFormat="1" ht="36.75" customHeight="1">
      <c r="A104" s="66" t="s">
        <v>177</v>
      </c>
      <c r="B104" s="217" t="s">
        <v>87</v>
      </c>
      <c r="C104" s="214"/>
      <c r="D104" s="214"/>
      <c r="E104" s="214"/>
      <c r="F104" s="213"/>
      <c r="G104" s="303">
        <v>5.5</v>
      </c>
      <c r="H104" s="64">
        <f t="shared" si="7"/>
        <v>165</v>
      </c>
      <c r="I104" s="213"/>
      <c r="J104" s="213"/>
      <c r="K104" s="213"/>
      <c r="L104" s="213"/>
      <c r="M104" s="394"/>
      <c r="N104" s="87"/>
      <c r="O104" s="273"/>
      <c r="P104" s="111"/>
      <c r="Q104" s="273"/>
      <c r="R104" s="113"/>
      <c r="S104" s="273"/>
      <c r="T104" s="111"/>
      <c r="U104" s="273"/>
      <c r="V104" s="111"/>
      <c r="W104" s="273"/>
      <c r="X104" s="111"/>
      <c r="Y104" s="273"/>
      <c r="Z104" s="113"/>
      <c r="AA104" s="805"/>
      <c r="AC104" s="615"/>
      <c r="AD104" s="621"/>
      <c r="AE104" s="621"/>
      <c r="AF104" s="621"/>
      <c r="AG104" s="621"/>
      <c r="AH104" s="621"/>
      <c r="AI104" s="622"/>
      <c r="AJ104" s="622"/>
      <c r="AK104" s="621"/>
      <c r="AL104" s="621"/>
      <c r="AM104" s="621"/>
      <c r="AN104" s="621"/>
      <c r="AO104" s="621"/>
      <c r="AP104" s="621"/>
      <c r="AQ104" s="621"/>
      <c r="AR104" s="621"/>
      <c r="AS104" s="622"/>
    </row>
    <row r="105" spans="1:45" s="6" customFormat="1" ht="24.75" customHeight="1" thickBot="1">
      <c r="A105" s="341"/>
      <c r="B105" s="68" t="s">
        <v>48</v>
      </c>
      <c r="C105" s="220"/>
      <c r="D105" s="220"/>
      <c r="E105" s="221"/>
      <c r="F105" s="220"/>
      <c r="G105" s="319">
        <v>2</v>
      </c>
      <c r="H105" s="340">
        <f t="shared" si="7"/>
        <v>60</v>
      </c>
      <c r="I105" s="222"/>
      <c r="J105" s="220"/>
      <c r="K105" s="220"/>
      <c r="L105" s="220"/>
      <c r="M105" s="396"/>
      <c r="N105" s="142"/>
      <c r="O105" s="274"/>
      <c r="P105" s="143"/>
      <c r="Q105" s="274"/>
      <c r="R105" s="144"/>
      <c r="S105" s="274"/>
      <c r="T105" s="143"/>
      <c r="U105" s="274"/>
      <c r="V105" s="143"/>
      <c r="W105" s="274"/>
      <c r="X105" s="143"/>
      <c r="Y105" s="274"/>
      <c r="Z105" s="144"/>
      <c r="AA105" s="805"/>
      <c r="AC105" s="615"/>
      <c r="AD105" s="621"/>
      <c r="AE105" s="621"/>
      <c r="AF105" s="621"/>
      <c r="AG105" s="621"/>
      <c r="AH105" s="621"/>
      <c r="AI105" s="622"/>
      <c r="AJ105" s="622"/>
      <c r="AK105" s="621"/>
      <c r="AL105" s="621"/>
      <c r="AM105" s="621"/>
      <c r="AN105" s="621"/>
      <c r="AO105" s="621"/>
      <c r="AP105" s="621"/>
      <c r="AQ105" s="621"/>
      <c r="AR105" s="621"/>
      <c r="AS105" s="622"/>
    </row>
    <row r="106" spans="1:45" s="6" customFormat="1" ht="26.25" customHeight="1" thickBot="1">
      <c r="A106" s="185" t="s">
        <v>178</v>
      </c>
      <c r="B106" s="94" t="s">
        <v>58</v>
      </c>
      <c r="C106" s="223">
        <v>6</v>
      </c>
      <c r="D106" s="223"/>
      <c r="E106" s="223"/>
      <c r="F106" s="188"/>
      <c r="G106" s="305">
        <v>3.5</v>
      </c>
      <c r="H106" s="339">
        <f>G106*30</f>
        <v>105</v>
      </c>
      <c r="I106" s="124">
        <v>6</v>
      </c>
      <c r="J106" s="124" t="s">
        <v>278</v>
      </c>
      <c r="K106" s="122" t="s">
        <v>279</v>
      </c>
      <c r="L106" s="188"/>
      <c r="M106" s="397">
        <f>H106-I106</f>
        <v>99</v>
      </c>
      <c r="N106" s="77"/>
      <c r="O106" s="269"/>
      <c r="P106" s="126"/>
      <c r="Q106" s="275"/>
      <c r="R106" s="130"/>
      <c r="S106" s="258"/>
      <c r="T106" s="129"/>
      <c r="U106" s="299"/>
      <c r="V106" s="130"/>
      <c r="W106" s="258"/>
      <c r="X106" s="679">
        <v>4</v>
      </c>
      <c r="Y106" s="608">
        <v>2</v>
      </c>
      <c r="Z106" s="224"/>
      <c r="AA106" s="805">
        <v>3</v>
      </c>
      <c r="AC106" s="615"/>
      <c r="AD106" s="615"/>
      <c r="AE106" s="615"/>
      <c r="AF106" s="621"/>
      <c r="AG106" s="621"/>
      <c r="AH106" s="621"/>
      <c r="AI106" s="622"/>
      <c r="AJ106" s="622"/>
      <c r="AK106" s="622"/>
      <c r="AL106" s="622"/>
      <c r="AM106" s="624"/>
      <c r="AN106" s="624"/>
      <c r="AO106" s="622"/>
      <c r="AP106" s="622"/>
      <c r="AQ106" s="627"/>
      <c r="AR106" s="627"/>
      <c r="AS106" s="623"/>
    </row>
    <row r="107" spans="1:50" s="12" customFormat="1" ht="41.25" customHeight="1">
      <c r="A107" s="66" t="s">
        <v>179</v>
      </c>
      <c r="B107" s="105" t="s">
        <v>88</v>
      </c>
      <c r="C107" s="107"/>
      <c r="D107" s="106"/>
      <c r="E107" s="108"/>
      <c r="F107" s="331"/>
      <c r="G107" s="861">
        <v>6.5</v>
      </c>
      <c r="H107" s="64">
        <f t="shared" si="7"/>
        <v>195</v>
      </c>
      <c r="I107" s="110"/>
      <c r="J107" s="110"/>
      <c r="K107" s="106"/>
      <c r="L107" s="106"/>
      <c r="M107" s="382"/>
      <c r="N107" s="87"/>
      <c r="O107" s="259"/>
      <c r="P107" s="112"/>
      <c r="Q107" s="273"/>
      <c r="R107" s="113"/>
      <c r="S107" s="259"/>
      <c r="T107" s="113"/>
      <c r="U107" s="259"/>
      <c r="V107" s="113"/>
      <c r="W107" s="259"/>
      <c r="X107" s="113"/>
      <c r="Y107" s="259"/>
      <c r="Z107" s="113"/>
      <c r="AA107" s="806"/>
      <c r="AC107" s="615"/>
      <c r="AD107" s="622"/>
      <c r="AE107" s="622"/>
      <c r="AF107" s="624"/>
      <c r="AG107" s="621"/>
      <c r="AH107" s="621"/>
      <c r="AI107" s="622"/>
      <c r="AJ107" s="622"/>
      <c r="AK107" s="622"/>
      <c r="AL107" s="622"/>
      <c r="AM107" s="622"/>
      <c r="AN107" s="622"/>
      <c r="AO107" s="622"/>
      <c r="AP107" s="622"/>
      <c r="AQ107" s="622"/>
      <c r="AR107" s="622"/>
      <c r="AS107" s="622"/>
      <c r="AT107" s="6"/>
      <c r="AU107" s="6"/>
      <c r="AV107" s="6"/>
      <c r="AW107" s="6"/>
      <c r="AX107" s="6"/>
    </row>
    <row r="108" spans="1:50" s="12" customFormat="1" ht="21" customHeight="1" thickBot="1">
      <c r="A108" s="794"/>
      <c r="B108" s="68" t="s">
        <v>48</v>
      </c>
      <c r="C108" s="220"/>
      <c r="D108" s="220"/>
      <c r="E108" s="221"/>
      <c r="F108" s="220"/>
      <c r="G108" s="919">
        <v>1.5</v>
      </c>
      <c r="H108" s="340">
        <f aca="true" t="shared" si="8" ref="H108:H113">G108*30</f>
        <v>45</v>
      </c>
      <c r="I108" s="134"/>
      <c r="J108" s="134"/>
      <c r="K108" s="135"/>
      <c r="L108" s="135"/>
      <c r="M108" s="384"/>
      <c r="N108" s="71"/>
      <c r="O108" s="264"/>
      <c r="P108" s="795"/>
      <c r="Q108" s="294"/>
      <c r="R108" s="169"/>
      <c r="S108" s="264"/>
      <c r="T108" s="169"/>
      <c r="U108" s="264"/>
      <c r="V108" s="169"/>
      <c r="W108" s="264"/>
      <c r="X108" s="169"/>
      <c r="Y108" s="652"/>
      <c r="Z108" s="796"/>
      <c r="AA108" s="806"/>
      <c r="AC108" s="615"/>
      <c r="AD108" s="622"/>
      <c r="AE108" s="622"/>
      <c r="AF108" s="624"/>
      <c r="AG108" s="621"/>
      <c r="AH108" s="621"/>
      <c r="AI108" s="622"/>
      <c r="AJ108" s="622"/>
      <c r="AK108" s="622"/>
      <c r="AL108" s="622"/>
      <c r="AM108" s="622"/>
      <c r="AN108" s="622"/>
      <c r="AO108" s="622"/>
      <c r="AP108" s="622"/>
      <c r="AQ108" s="622"/>
      <c r="AR108" s="622"/>
      <c r="AS108" s="622"/>
      <c r="AT108" s="6"/>
      <c r="AU108" s="6"/>
      <c r="AV108" s="6"/>
      <c r="AW108" s="6"/>
      <c r="AX108" s="6"/>
    </row>
    <row r="109" spans="1:45" s="6" customFormat="1" ht="29.25" customHeight="1" thickBot="1">
      <c r="A109" s="185" t="s">
        <v>180</v>
      </c>
      <c r="B109" s="94" t="s">
        <v>58</v>
      </c>
      <c r="C109" s="122">
        <v>3</v>
      </c>
      <c r="D109" s="122"/>
      <c r="E109" s="148"/>
      <c r="F109" s="147"/>
      <c r="G109" s="862">
        <v>4</v>
      </c>
      <c r="H109" s="339">
        <f t="shared" si="8"/>
        <v>120</v>
      </c>
      <c r="I109" s="124">
        <v>8</v>
      </c>
      <c r="J109" s="124" t="s">
        <v>276</v>
      </c>
      <c r="K109" s="122" t="s">
        <v>277</v>
      </c>
      <c r="L109" s="122"/>
      <c r="M109" s="379">
        <f>H109-I109</f>
        <v>112</v>
      </c>
      <c r="N109" s="77"/>
      <c r="O109" s="275"/>
      <c r="P109" s="126"/>
      <c r="Q109" s="275"/>
      <c r="R109" s="679">
        <v>8</v>
      </c>
      <c r="S109" s="275" t="s">
        <v>234</v>
      </c>
      <c r="T109" s="130"/>
      <c r="U109" s="258"/>
      <c r="V109" s="164"/>
      <c r="W109" s="263"/>
      <c r="X109" s="164"/>
      <c r="Y109" s="651"/>
      <c r="Z109" s="165"/>
      <c r="AA109" s="805">
        <v>2</v>
      </c>
      <c r="AC109" s="615"/>
      <c r="AD109" s="621"/>
      <c r="AE109" s="621"/>
      <c r="AF109" s="621"/>
      <c r="AG109" s="621"/>
      <c r="AH109" s="621"/>
      <c r="AI109" s="548"/>
      <c r="AJ109" s="621"/>
      <c r="AK109" s="622"/>
      <c r="AL109" s="622"/>
      <c r="AM109" s="622"/>
      <c r="AN109" s="622"/>
      <c r="AO109" s="625"/>
      <c r="AP109" s="625"/>
      <c r="AQ109" s="625"/>
      <c r="AR109" s="625"/>
      <c r="AS109" s="625"/>
    </row>
    <row r="110" spans="1:50" s="33" customFormat="1" ht="45" customHeight="1" thickBot="1">
      <c r="A110" s="344" t="s">
        <v>181</v>
      </c>
      <c r="B110" s="405" t="s">
        <v>266</v>
      </c>
      <c r="C110" s="412"/>
      <c r="D110" s="412"/>
      <c r="E110" s="407">
        <v>4</v>
      </c>
      <c r="F110" s="408"/>
      <c r="G110" s="920">
        <v>1</v>
      </c>
      <c r="H110" s="425">
        <f t="shared" si="8"/>
        <v>30</v>
      </c>
      <c r="I110" s="411">
        <f>SUM(J110:L110)</f>
        <v>8</v>
      </c>
      <c r="J110" s="411"/>
      <c r="K110" s="411"/>
      <c r="L110" s="411">
        <v>8</v>
      </c>
      <c r="M110" s="376">
        <f>H110-I110</f>
        <v>22</v>
      </c>
      <c r="N110" s="406"/>
      <c r="O110" s="419"/>
      <c r="P110" s="419"/>
      <c r="Q110" s="419"/>
      <c r="R110" s="420"/>
      <c r="S110" s="420"/>
      <c r="T110" s="414">
        <v>4</v>
      </c>
      <c r="U110" s="414">
        <v>4</v>
      </c>
      <c r="V110" s="420"/>
      <c r="W110" s="420"/>
      <c r="X110" s="420"/>
      <c r="Y110" s="650"/>
      <c r="Z110" s="421"/>
      <c r="AA110" s="810">
        <v>2</v>
      </c>
      <c r="AB110" s="6"/>
      <c r="AC110" s="615"/>
      <c r="AD110" s="621"/>
      <c r="AE110" s="621"/>
      <c r="AF110" s="621"/>
      <c r="AG110" s="621"/>
      <c r="AH110" s="621"/>
      <c r="AI110" s="622"/>
      <c r="AJ110" s="622"/>
      <c r="AK110" s="622"/>
      <c r="AL110" s="622"/>
      <c r="AM110" s="548"/>
      <c r="AN110" s="548"/>
      <c r="AO110" s="622"/>
      <c r="AP110" s="622"/>
      <c r="AQ110" s="622"/>
      <c r="AR110" s="622"/>
      <c r="AS110" s="622"/>
      <c r="AT110" s="6"/>
      <c r="AU110" s="6"/>
      <c r="AV110" s="6"/>
      <c r="AW110" s="6"/>
      <c r="AX110" s="6"/>
    </row>
    <row r="111" spans="1:50" s="33" customFormat="1" ht="34.5" customHeight="1" thickBot="1">
      <c r="A111" s="66" t="s">
        <v>182</v>
      </c>
      <c r="B111" s="219" t="s">
        <v>211</v>
      </c>
      <c r="C111" s="87"/>
      <c r="D111" s="87"/>
      <c r="E111" s="108"/>
      <c r="F111" s="331"/>
      <c r="G111" s="861">
        <v>3.5</v>
      </c>
      <c r="H111" s="64">
        <f t="shared" si="8"/>
        <v>105</v>
      </c>
      <c r="I111" s="549"/>
      <c r="J111" s="549"/>
      <c r="K111" s="549"/>
      <c r="L111" s="549"/>
      <c r="M111" s="382"/>
      <c r="N111" s="550"/>
      <c r="O111" s="551"/>
      <c r="P111" s="551"/>
      <c r="Q111" s="275"/>
      <c r="R111" s="552"/>
      <c r="S111" s="552"/>
      <c r="T111" s="553"/>
      <c r="U111" s="261"/>
      <c r="V111" s="552"/>
      <c r="W111" s="552"/>
      <c r="X111" s="552"/>
      <c r="Y111" s="650"/>
      <c r="Z111" s="554"/>
      <c r="AA111" s="808"/>
      <c r="AB111" s="6"/>
      <c r="AC111" s="615"/>
      <c r="AD111" s="621"/>
      <c r="AE111" s="621"/>
      <c r="AF111" s="621"/>
      <c r="AG111" s="621"/>
      <c r="AH111" s="621"/>
      <c r="AI111" s="622"/>
      <c r="AJ111" s="622"/>
      <c r="AK111" s="622"/>
      <c r="AL111" s="622"/>
      <c r="AM111" s="548"/>
      <c r="AN111" s="548"/>
      <c r="AO111" s="622"/>
      <c r="AP111" s="622"/>
      <c r="AQ111" s="622"/>
      <c r="AR111" s="622"/>
      <c r="AS111" s="622"/>
      <c r="AT111" s="6"/>
      <c r="AU111" s="6"/>
      <c r="AV111" s="6"/>
      <c r="AW111" s="6"/>
      <c r="AX111" s="6"/>
    </row>
    <row r="112" spans="1:50" s="33" customFormat="1" ht="22.5" customHeight="1" thickBot="1">
      <c r="A112" s="341"/>
      <c r="B112" s="68" t="s">
        <v>48</v>
      </c>
      <c r="C112" s="142"/>
      <c r="D112" s="142"/>
      <c r="E112" s="140"/>
      <c r="F112" s="330"/>
      <c r="G112" s="910">
        <v>1</v>
      </c>
      <c r="H112" s="340">
        <f t="shared" si="8"/>
        <v>30</v>
      </c>
      <c r="I112" s="549"/>
      <c r="J112" s="549"/>
      <c r="K112" s="549"/>
      <c r="L112" s="549"/>
      <c r="M112" s="382"/>
      <c r="N112" s="550"/>
      <c r="O112" s="551"/>
      <c r="P112" s="551"/>
      <c r="Q112" s="275"/>
      <c r="R112" s="552"/>
      <c r="S112" s="552"/>
      <c r="T112" s="553"/>
      <c r="U112" s="261"/>
      <c r="V112" s="552"/>
      <c r="W112" s="552"/>
      <c r="X112" s="552"/>
      <c r="Y112" s="650"/>
      <c r="Z112" s="554"/>
      <c r="AA112" s="808"/>
      <c r="AB112" s="6"/>
      <c r="AC112" s="615"/>
      <c r="AD112" s="621"/>
      <c r="AE112" s="621"/>
      <c r="AF112" s="621"/>
      <c r="AG112" s="621"/>
      <c r="AH112" s="621"/>
      <c r="AI112" s="622"/>
      <c r="AJ112" s="622"/>
      <c r="AK112" s="622"/>
      <c r="AL112" s="622"/>
      <c r="AM112" s="548"/>
      <c r="AN112" s="548"/>
      <c r="AO112" s="622"/>
      <c r="AP112" s="622"/>
      <c r="AQ112" s="622"/>
      <c r="AR112" s="622"/>
      <c r="AS112" s="622"/>
      <c r="AT112" s="6"/>
      <c r="AU112" s="6"/>
      <c r="AV112" s="6"/>
      <c r="AW112" s="6"/>
      <c r="AX112" s="6"/>
    </row>
    <row r="113" spans="1:45" s="6" customFormat="1" ht="33.75" customHeight="1" thickBot="1">
      <c r="A113" s="185" t="s">
        <v>210</v>
      </c>
      <c r="B113" s="347" t="s">
        <v>212</v>
      </c>
      <c r="C113" s="77"/>
      <c r="D113" s="128">
        <v>6</v>
      </c>
      <c r="E113" s="148"/>
      <c r="F113" s="147"/>
      <c r="G113" s="862">
        <v>2.5</v>
      </c>
      <c r="H113" s="339">
        <f t="shared" si="8"/>
        <v>75</v>
      </c>
      <c r="I113" s="124">
        <v>12</v>
      </c>
      <c r="J113" s="532" t="s">
        <v>281</v>
      </c>
      <c r="K113" s="532" t="s">
        <v>282</v>
      </c>
      <c r="L113" s="122"/>
      <c r="M113" s="379">
        <f>H113-I113</f>
        <v>63</v>
      </c>
      <c r="N113" s="77"/>
      <c r="O113" s="290"/>
      <c r="P113" s="126"/>
      <c r="Q113" s="275"/>
      <c r="R113" s="130"/>
      <c r="S113" s="258"/>
      <c r="T113" s="130"/>
      <c r="U113" s="258"/>
      <c r="V113" s="130"/>
      <c r="W113" s="258"/>
      <c r="X113" s="127">
        <v>8</v>
      </c>
      <c r="Y113" s="608">
        <v>4</v>
      </c>
      <c r="Z113" s="224"/>
      <c r="AA113" s="805">
        <v>3</v>
      </c>
      <c r="AC113" s="615"/>
      <c r="AD113" s="639"/>
      <c r="AE113" s="639"/>
      <c r="AF113" s="621"/>
      <c r="AG113" s="621"/>
      <c r="AH113" s="621"/>
      <c r="AI113" s="622"/>
      <c r="AJ113" s="622"/>
      <c r="AK113" s="622"/>
      <c r="AL113" s="622"/>
      <c r="AM113" s="622"/>
      <c r="AN113" s="622"/>
      <c r="AO113" s="622"/>
      <c r="AP113" s="622"/>
      <c r="AQ113" s="627"/>
      <c r="AR113" s="627"/>
      <c r="AS113" s="623"/>
    </row>
    <row r="114" spans="1:51" s="31" customFormat="1" ht="23.25" customHeight="1" thickBot="1">
      <c r="A114" s="2107" t="s">
        <v>285</v>
      </c>
      <c r="B114" s="2108"/>
      <c r="C114" s="2108"/>
      <c r="D114" s="2108"/>
      <c r="E114" s="2108"/>
      <c r="F114" s="2108"/>
      <c r="G114" s="2108"/>
      <c r="H114" s="2108"/>
      <c r="I114" s="2108"/>
      <c r="J114" s="2108"/>
      <c r="K114" s="2108"/>
      <c r="L114" s="2108"/>
      <c r="M114" s="2108"/>
      <c r="N114" s="2108"/>
      <c r="O114" s="2108"/>
      <c r="P114" s="2108"/>
      <c r="Q114" s="2108"/>
      <c r="R114" s="2108"/>
      <c r="S114" s="2108"/>
      <c r="T114" s="2108"/>
      <c r="U114" s="2108"/>
      <c r="V114" s="2108"/>
      <c r="W114" s="2108"/>
      <c r="X114" s="2108"/>
      <c r="Y114" s="2108"/>
      <c r="Z114" s="2109"/>
      <c r="AA114" s="809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</row>
    <row r="115" spans="1:50" s="18" customFormat="1" ht="32.25" customHeight="1" thickBot="1">
      <c r="A115" s="557">
        <v>2</v>
      </c>
      <c r="B115" s="556" t="s">
        <v>71</v>
      </c>
      <c r="C115" s="231"/>
      <c r="D115" s="231"/>
      <c r="E115" s="232"/>
      <c r="F115" s="231"/>
      <c r="G115" s="321">
        <v>16.5</v>
      </c>
      <c r="H115" s="339">
        <f>G115*30</f>
        <v>495</v>
      </c>
      <c r="I115" s="231">
        <f>SUMPRODUCT(N115:R115,$N$4:$R$4)</f>
        <v>0</v>
      </c>
      <c r="J115" s="231"/>
      <c r="K115" s="231"/>
      <c r="L115" s="231">
        <v>0</v>
      </c>
      <c r="M115" s="398">
        <f>H115-I115</f>
        <v>495</v>
      </c>
      <c r="N115" s="77"/>
      <c r="O115" s="275"/>
      <c r="P115" s="126"/>
      <c r="Q115" s="275"/>
      <c r="R115" s="126"/>
      <c r="S115" s="275"/>
      <c r="T115" s="126"/>
      <c r="U115" s="275"/>
      <c r="V115" s="126"/>
      <c r="W115" s="275"/>
      <c r="X115" s="126"/>
      <c r="Y115" s="654"/>
      <c r="Z115" s="210"/>
      <c r="AA115" s="805">
        <v>3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s="18" customFormat="1" ht="27.75" customHeight="1" thickBot="1">
      <c r="A116" s="558">
        <v>3</v>
      </c>
      <c r="B116" s="855" t="s">
        <v>72</v>
      </c>
      <c r="C116" s="231" t="s">
        <v>298</v>
      </c>
      <c r="D116" s="231"/>
      <c r="E116" s="232"/>
      <c r="F116" s="231"/>
      <c r="G116" s="321">
        <v>2</v>
      </c>
      <c r="H116" s="339">
        <f>G116*30</f>
        <v>60</v>
      </c>
      <c r="I116" s="231">
        <f>SUMPRODUCT(N116:R116,$N$4:$R$4)</f>
        <v>0</v>
      </c>
      <c r="J116" s="231"/>
      <c r="K116" s="231"/>
      <c r="L116" s="231">
        <v>0</v>
      </c>
      <c r="M116" s="398">
        <f>H116-I116</f>
        <v>60</v>
      </c>
      <c r="N116" s="77"/>
      <c r="O116" s="275"/>
      <c r="P116" s="126"/>
      <c r="Q116" s="275"/>
      <c r="R116" s="126"/>
      <c r="S116" s="275"/>
      <c r="T116" s="126"/>
      <c r="U116" s="275"/>
      <c r="V116" s="126"/>
      <c r="W116" s="275"/>
      <c r="X116" s="126"/>
      <c r="Y116" s="654"/>
      <c r="Z116" s="210"/>
      <c r="AA116" s="805">
        <v>3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s="18" customFormat="1" ht="20.25" customHeight="1" thickBot="1">
      <c r="A117" s="846">
        <v>4</v>
      </c>
      <c r="B117" s="847" t="s">
        <v>73</v>
      </c>
      <c r="C117" s="848"/>
      <c r="D117" s="848"/>
      <c r="E117" s="849"/>
      <c r="F117" s="850"/>
      <c r="G117" s="856"/>
      <c r="H117" s="858">
        <f>G117*30</f>
        <v>0</v>
      </c>
      <c r="I117" s="110"/>
      <c r="J117" s="110"/>
      <c r="K117" s="106"/>
      <c r="L117" s="106"/>
      <c r="M117" s="399"/>
      <c r="N117" s="87"/>
      <c r="O117" s="273"/>
      <c r="P117" s="111"/>
      <c r="Q117" s="273"/>
      <c r="R117" s="111"/>
      <c r="S117" s="273"/>
      <c r="T117" s="111"/>
      <c r="U117" s="273"/>
      <c r="V117" s="111"/>
      <c r="W117" s="273"/>
      <c r="X117" s="111"/>
      <c r="Y117" s="273"/>
      <c r="Z117" s="111"/>
      <c r="AA117" s="805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27" ht="13.5" customHeight="1" thickBot="1">
      <c r="A118" s="851">
        <v>5</v>
      </c>
      <c r="B118" s="847" t="s">
        <v>74</v>
      </c>
      <c r="C118" s="852"/>
      <c r="D118" s="852"/>
      <c r="E118" s="853"/>
      <c r="F118" s="854"/>
      <c r="G118" s="857"/>
      <c r="H118" s="859">
        <f>G118*30</f>
        <v>0</v>
      </c>
      <c r="I118" s="141"/>
      <c r="J118" s="141"/>
      <c r="K118" s="139"/>
      <c r="L118" s="139"/>
      <c r="M118" s="564"/>
      <c r="N118" s="202"/>
      <c r="O118" s="272"/>
      <c r="P118" s="203"/>
      <c r="Q118" s="600"/>
      <c r="R118" s="202"/>
      <c r="S118" s="272"/>
      <c r="T118" s="202"/>
      <c r="U118" s="272"/>
      <c r="V118" s="202"/>
      <c r="W118" s="272"/>
      <c r="X118" s="202"/>
      <c r="Y118" s="272"/>
      <c r="Z118" s="202"/>
      <c r="AA118" s="803"/>
    </row>
    <row r="119" spans="1:27" ht="19.5" thickBot="1">
      <c r="A119" s="2039" t="s">
        <v>99</v>
      </c>
      <c r="B119" s="2044"/>
      <c r="C119" s="565"/>
      <c r="D119" s="336"/>
      <c r="E119" s="337"/>
      <c r="F119" s="338"/>
      <c r="G119" s="312">
        <f>SUM(G120,G121)</f>
        <v>104</v>
      </c>
      <c r="H119" s="339">
        <f>SUM(H120:H121)</f>
        <v>3120</v>
      </c>
      <c r="I119" s="231"/>
      <c r="J119" s="231"/>
      <c r="K119" s="231"/>
      <c r="L119" s="231"/>
      <c r="M119" s="566"/>
      <c r="N119" s="562"/>
      <c r="O119" s="272"/>
      <c r="P119" s="203"/>
      <c r="Q119" s="600"/>
      <c r="R119" s="202"/>
      <c r="S119" s="272"/>
      <c r="T119" s="202"/>
      <c r="U119" s="272"/>
      <c r="V119" s="202"/>
      <c r="W119" s="272"/>
      <c r="X119" s="202"/>
      <c r="Y119" s="272"/>
      <c r="Z119" s="202"/>
      <c r="AA119" s="803"/>
    </row>
    <row r="120" spans="1:27" ht="19.5" thickBot="1">
      <c r="A120" s="2105" t="s">
        <v>54</v>
      </c>
      <c r="B120" s="2106"/>
      <c r="C120" s="136"/>
      <c r="D120" s="136"/>
      <c r="E120" s="473"/>
      <c r="F120" s="136"/>
      <c r="G120" s="310">
        <f>SUMIF($B$65:$B$118,"=*на базі ВНЗ 1 рівня*",G65:G118)</f>
        <v>18.5</v>
      </c>
      <c r="H120" s="474">
        <f>SUMIF($B$65:$B$118,"=*на базі ВНЗ 1 рівня*",H65:H118)</f>
        <v>555</v>
      </c>
      <c r="I120" s="468"/>
      <c r="J120" s="468"/>
      <c r="K120" s="468"/>
      <c r="L120" s="468"/>
      <c r="M120" s="569"/>
      <c r="N120" s="102"/>
      <c r="O120" s="270"/>
      <c r="P120" s="200"/>
      <c r="Q120" s="601"/>
      <c r="R120" s="102"/>
      <c r="S120" s="270"/>
      <c r="T120" s="102"/>
      <c r="U120" s="270"/>
      <c r="V120" s="102"/>
      <c r="W120" s="270"/>
      <c r="X120" s="102"/>
      <c r="Y120" s="270"/>
      <c r="Z120" s="102"/>
      <c r="AA120" s="803"/>
    </row>
    <row r="121" spans="1:50" s="32" customFormat="1" ht="19.5" thickBot="1">
      <c r="A121" s="2061" t="s">
        <v>213</v>
      </c>
      <c r="B121" s="2062"/>
      <c r="C121" s="370"/>
      <c r="D121" s="370"/>
      <c r="E121" s="536"/>
      <c r="F121" s="370"/>
      <c r="G121" s="570">
        <f>SUMIF($B$65:$B$118,"=* ДДМА*",G65:G118)</f>
        <v>85.5</v>
      </c>
      <c r="H121" s="372">
        <f aca="true" t="shared" si="9" ref="H121:M121">SUMIF($B$65:$B$118,"=* ДДМА*",H65:H118)</f>
        <v>2565</v>
      </c>
      <c r="I121" s="372">
        <f t="shared" si="9"/>
        <v>164</v>
      </c>
      <c r="J121" s="372">
        <f t="shared" si="9"/>
        <v>4</v>
      </c>
      <c r="K121" s="372">
        <f t="shared" si="9"/>
        <v>0</v>
      </c>
      <c r="L121" s="372">
        <f t="shared" si="9"/>
        <v>16</v>
      </c>
      <c r="M121" s="372">
        <f t="shared" si="9"/>
        <v>2401</v>
      </c>
      <c r="N121" s="567">
        <f aca="true" t="shared" si="10" ref="N121:Z121">SUM(N65:N113)</f>
        <v>16</v>
      </c>
      <c r="O121" s="567">
        <f t="shared" si="10"/>
        <v>0</v>
      </c>
      <c r="P121" s="567">
        <f t="shared" si="10"/>
        <v>16</v>
      </c>
      <c r="Q121" s="567">
        <f t="shared" si="10"/>
        <v>2</v>
      </c>
      <c r="R121" s="567">
        <f t="shared" si="10"/>
        <v>24</v>
      </c>
      <c r="S121" s="567">
        <f t="shared" si="10"/>
        <v>0</v>
      </c>
      <c r="T121" s="568">
        <f t="shared" si="10"/>
        <v>32</v>
      </c>
      <c r="U121" s="567">
        <f t="shared" si="10"/>
        <v>8</v>
      </c>
      <c r="V121" s="567">
        <f t="shared" si="10"/>
        <v>36</v>
      </c>
      <c r="W121" s="568">
        <f t="shared" si="10"/>
        <v>6</v>
      </c>
      <c r="X121" s="567">
        <f t="shared" si="10"/>
        <v>24</v>
      </c>
      <c r="Y121" s="568">
        <f t="shared" si="10"/>
        <v>10</v>
      </c>
      <c r="Z121" s="571">
        <f t="shared" si="10"/>
        <v>0</v>
      </c>
      <c r="AA121" s="811">
        <f>SUM(N121:Z121)</f>
        <v>174</v>
      </c>
      <c r="AB121" s="8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49"/>
      <c r="AN121" s="50"/>
      <c r="AO121" s="50"/>
      <c r="AP121" s="50"/>
      <c r="AQ121" s="50"/>
      <c r="AR121" s="49"/>
      <c r="AS121" s="50"/>
      <c r="AT121" s="8"/>
      <c r="AU121" s="8"/>
      <c r="AV121" s="8"/>
      <c r="AW121" s="8"/>
      <c r="AX121" s="8"/>
    </row>
    <row r="122" spans="1:50" s="32" customFormat="1" ht="19.5" thickBot="1">
      <c r="A122" s="2065"/>
      <c r="B122" s="2066"/>
      <c r="C122" s="2066"/>
      <c r="D122" s="2066"/>
      <c r="E122" s="2066"/>
      <c r="F122" s="2066"/>
      <c r="G122" s="2066"/>
      <c r="H122" s="2066"/>
      <c r="I122" s="2066"/>
      <c r="J122" s="2066"/>
      <c r="K122" s="2066"/>
      <c r="L122" s="2066"/>
      <c r="M122" s="2067"/>
      <c r="N122" s="559"/>
      <c r="O122" s="560"/>
      <c r="P122" s="559"/>
      <c r="Q122" s="560"/>
      <c r="R122" s="559"/>
      <c r="S122" s="560"/>
      <c r="T122" s="561"/>
      <c r="U122" s="560"/>
      <c r="V122" s="559"/>
      <c r="W122" s="560"/>
      <c r="X122" s="559"/>
      <c r="Y122" s="656"/>
      <c r="Z122" s="559"/>
      <c r="AA122" s="812"/>
      <c r="AB122" s="8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49"/>
      <c r="AN122" s="50"/>
      <c r="AO122" s="50"/>
      <c r="AP122" s="50"/>
      <c r="AQ122" s="50"/>
      <c r="AR122" s="49"/>
      <c r="AS122" s="50"/>
      <c r="AT122" s="8"/>
      <c r="AU122" s="8"/>
      <c r="AV122" s="8"/>
      <c r="AW122" s="8"/>
      <c r="AX122" s="8"/>
    </row>
    <row r="123" spans="1:34" ht="19.5" customHeight="1" thickBot="1">
      <c r="A123" s="2039" t="s">
        <v>75</v>
      </c>
      <c r="B123" s="2040"/>
      <c r="C123" s="335"/>
      <c r="D123" s="336"/>
      <c r="E123" s="337"/>
      <c r="F123" s="338"/>
      <c r="G123" s="312">
        <f>SUM(G124,G125)</f>
        <v>183</v>
      </c>
      <c r="H123" s="345">
        <f>SUM(H124,H125)</f>
        <v>5520</v>
      </c>
      <c r="I123" s="231"/>
      <c r="J123" s="231"/>
      <c r="K123" s="231"/>
      <c r="L123" s="231"/>
      <c r="M123" s="566"/>
      <c r="N123" s="11"/>
      <c r="R123" s="11"/>
      <c r="T123" s="11"/>
      <c r="V123" s="11"/>
      <c r="X123" s="11"/>
      <c r="Z123" s="11"/>
      <c r="AA123" s="803"/>
      <c r="AF123" s="4"/>
      <c r="AG123" s="4"/>
      <c r="AH123" s="4"/>
    </row>
    <row r="124" spans="1:34" ht="19.5" customHeight="1" thickBot="1">
      <c r="A124" s="2039" t="s">
        <v>54</v>
      </c>
      <c r="B124" s="2040"/>
      <c r="C124" s="73"/>
      <c r="D124" s="73"/>
      <c r="E124" s="236"/>
      <c r="F124" s="73"/>
      <c r="G124" s="305">
        <f>SUM(G120,G61,G21)</f>
        <v>58.5</v>
      </c>
      <c r="H124" s="243">
        <f>SUM(H120,H61,H21)</f>
        <v>1635</v>
      </c>
      <c r="I124" s="179"/>
      <c r="J124" s="179"/>
      <c r="K124" s="179"/>
      <c r="L124" s="179"/>
      <c r="M124" s="610"/>
      <c r="N124" s="11"/>
      <c r="R124" s="11"/>
      <c r="T124" s="11"/>
      <c r="V124" s="11"/>
      <c r="X124" s="11"/>
      <c r="Z124" s="11"/>
      <c r="AA124" s="803"/>
      <c r="AF124" s="4"/>
      <c r="AG124" s="4"/>
      <c r="AH124" s="4"/>
    </row>
    <row r="125" spans="1:50" s="34" customFormat="1" ht="19.5" thickBot="1">
      <c r="A125" s="2061" t="s">
        <v>55</v>
      </c>
      <c r="B125" s="2062"/>
      <c r="C125" s="370"/>
      <c r="D125" s="370"/>
      <c r="E125" s="536"/>
      <c r="F125" s="370"/>
      <c r="G125" s="571">
        <f>SUM(G121,G62,G22)</f>
        <v>124.5</v>
      </c>
      <c r="H125" s="373">
        <f>SUM(H121,H62,H22)</f>
        <v>3885</v>
      </c>
      <c r="I125" s="373">
        <f aca="true" t="shared" si="11" ref="I125:Z125">SUM(I121,I62,I22)</f>
        <v>316</v>
      </c>
      <c r="J125" s="373">
        <f t="shared" si="11"/>
        <v>42</v>
      </c>
      <c r="K125" s="373">
        <f t="shared" si="11"/>
        <v>14</v>
      </c>
      <c r="L125" s="373">
        <f t="shared" si="11"/>
        <v>36</v>
      </c>
      <c r="M125" s="373">
        <f t="shared" si="11"/>
        <v>3569</v>
      </c>
      <c r="N125" s="373">
        <f t="shared" si="11"/>
        <v>40</v>
      </c>
      <c r="O125" s="373">
        <f t="shared" si="11"/>
        <v>10</v>
      </c>
      <c r="P125" s="373">
        <f t="shared" si="11"/>
        <v>50</v>
      </c>
      <c r="Q125" s="373">
        <f t="shared" si="11"/>
        <v>16</v>
      </c>
      <c r="R125" s="373">
        <f t="shared" si="11"/>
        <v>40</v>
      </c>
      <c r="S125" s="373">
        <f t="shared" si="11"/>
        <v>2</v>
      </c>
      <c r="T125" s="373">
        <f t="shared" si="11"/>
        <v>40</v>
      </c>
      <c r="U125" s="373">
        <f t="shared" si="11"/>
        <v>8</v>
      </c>
      <c r="V125" s="373">
        <f t="shared" si="11"/>
        <v>44</v>
      </c>
      <c r="W125" s="373">
        <f t="shared" si="11"/>
        <v>6</v>
      </c>
      <c r="X125" s="373">
        <f t="shared" si="11"/>
        <v>32</v>
      </c>
      <c r="Y125" s="373">
        <f t="shared" si="11"/>
        <v>10</v>
      </c>
      <c r="Z125" s="373">
        <f t="shared" si="11"/>
        <v>0</v>
      </c>
      <c r="AA125" s="801">
        <f>SUM(N125:Z125)</f>
        <v>298</v>
      </c>
      <c r="AB125" s="8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8"/>
      <c r="AU125" s="8"/>
      <c r="AV125" s="8"/>
      <c r="AW125" s="8"/>
      <c r="AX125" s="8"/>
    </row>
    <row r="126" spans="1:30" ht="19.5" customHeight="1" thickBot="1">
      <c r="A126" s="2110" t="s">
        <v>76</v>
      </c>
      <c r="B126" s="2111"/>
      <c r="C126" s="2111"/>
      <c r="D126" s="2111"/>
      <c r="E126" s="2111"/>
      <c r="F126" s="2111"/>
      <c r="G126" s="2111"/>
      <c r="H126" s="2111"/>
      <c r="I126" s="2111"/>
      <c r="J126" s="2111"/>
      <c r="K126" s="2111"/>
      <c r="L126" s="2111"/>
      <c r="M126" s="2111"/>
      <c r="N126" s="2042"/>
      <c r="O126" s="2042"/>
      <c r="P126" s="2042"/>
      <c r="Q126" s="2042"/>
      <c r="R126" s="2042"/>
      <c r="S126" s="2042"/>
      <c r="T126" s="2042"/>
      <c r="U126" s="2042"/>
      <c r="V126" s="2042"/>
      <c r="W126" s="2042"/>
      <c r="X126" s="2042"/>
      <c r="Y126" s="2042"/>
      <c r="Z126" s="2042"/>
      <c r="AA126" s="809"/>
      <c r="AB126" s="30"/>
      <c r="AC126" s="30"/>
      <c r="AD126" s="30"/>
    </row>
    <row r="127" spans="1:45" s="5" customFormat="1" ht="40.5" customHeight="1" thickBot="1">
      <c r="A127" s="185" t="s">
        <v>183</v>
      </c>
      <c r="B127" s="178" t="s">
        <v>92</v>
      </c>
      <c r="C127" s="122">
        <v>4</v>
      </c>
      <c r="D127" s="145"/>
      <c r="E127" s="147"/>
      <c r="F127" s="148"/>
      <c r="G127" s="78">
        <v>3.5</v>
      </c>
      <c r="H127" s="339">
        <f>G127*30</f>
        <v>105</v>
      </c>
      <c r="I127" s="124">
        <v>6</v>
      </c>
      <c r="J127" s="124" t="s">
        <v>278</v>
      </c>
      <c r="K127" s="122" t="s">
        <v>279</v>
      </c>
      <c r="L127" s="124"/>
      <c r="M127" s="395">
        <f>H127-I127</f>
        <v>99</v>
      </c>
      <c r="N127" s="77"/>
      <c r="O127" s="269"/>
      <c r="P127" s="126"/>
      <c r="Q127" s="275"/>
      <c r="R127" s="126"/>
      <c r="S127" s="279"/>
      <c r="T127" s="679">
        <v>4</v>
      </c>
      <c r="U127" s="266">
        <v>2</v>
      </c>
      <c r="V127" s="244"/>
      <c r="W127" s="279"/>
      <c r="X127" s="244"/>
      <c r="Y127" s="657"/>
      <c r="Z127" s="245"/>
      <c r="AA127" s="802">
        <v>2</v>
      </c>
      <c r="AC127" s="615"/>
      <c r="AD127" s="615"/>
      <c r="AE127" s="615"/>
      <c r="AF127" s="621"/>
      <c r="AG127" s="621"/>
      <c r="AH127" s="621"/>
      <c r="AI127" s="621"/>
      <c r="AJ127" s="640"/>
      <c r="AK127" s="640"/>
      <c r="AL127" s="640"/>
      <c r="AM127" s="627"/>
      <c r="AN127" s="627"/>
      <c r="AO127" s="640"/>
      <c r="AP127" s="640"/>
      <c r="AQ127" s="640"/>
      <c r="AR127" s="640"/>
      <c r="AS127" s="640"/>
    </row>
    <row r="128" spans="1:45" s="5" customFormat="1" ht="40.5" customHeight="1" thickBot="1">
      <c r="A128" s="799" t="s">
        <v>267</v>
      </c>
      <c r="B128" s="800" t="s">
        <v>272</v>
      </c>
      <c r="C128" s="122">
        <v>5</v>
      </c>
      <c r="D128" s="145"/>
      <c r="E128" s="147"/>
      <c r="F128" s="148"/>
      <c r="G128" s="78">
        <v>5</v>
      </c>
      <c r="H128" s="339">
        <f>G128*30</f>
        <v>150</v>
      </c>
      <c r="I128" s="124">
        <v>12</v>
      </c>
      <c r="J128" s="532" t="s">
        <v>281</v>
      </c>
      <c r="K128" s="532" t="s">
        <v>282</v>
      </c>
      <c r="L128" s="124"/>
      <c r="M128" s="395">
        <f>H128-I128</f>
        <v>138</v>
      </c>
      <c r="N128" s="77"/>
      <c r="O128" s="269"/>
      <c r="P128" s="126"/>
      <c r="Q128" s="275"/>
      <c r="R128" s="126"/>
      <c r="S128" s="279"/>
      <c r="T128" s="679"/>
      <c r="U128" s="266"/>
      <c r="V128" s="244">
        <v>8</v>
      </c>
      <c r="W128" s="279">
        <v>4</v>
      </c>
      <c r="X128" s="244"/>
      <c r="Y128" s="657"/>
      <c r="Z128" s="245"/>
      <c r="AA128" s="802">
        <v>3</v>
      </c>
      <c r="AC128" s="615"/>
      <c r="AD128" s="615"/>
      <c r="AE128" s="615" t="s">
        <v>294</v>
      </c>
      <c r="AF128" s="621"/>
      <c r="AG128" s="621"/>
      <c r="AH128" s="621"/>
      <c r="AI128" s="621"/>
      <c r="AJ128" s="640"/>
      <c r="AK128" s="640"/>
      <c r="AL128" s="640"/>
      <c r="AM128" s="627"/>
      <c r="AN128" s="627"/>
      <c r="AO128" s="640"/>
      <c r="AP128" s="640"/>
      <c r="AQ128" s="640"/>
      <c r="AR128" s="640"/>
      <c r="AS128" s="640"/>
    </row>
    <row r="129" spans="1:45" s="6" customFormat="1" ht="37.5" customHeight="1" thickBot="1">
      <c r="A129" s="344" t="s">
        <v>214</v>
      </c>
      <c r="B129" s="348" t="s">
        <v>93</v>
      </c>
      <c r="C129" s="100"/>
      <c r="D129" s="927">
        <v>4</v>
      </c>
      <c r="E129" s="349"/>
      <c r="F129" s="349"/>
      <c r="G129" s="320">
        <v>3</v>
      </c>
      <c r="H129" s="306">
        <f>G129*30</f>
        <v>90</v>
      </c>
      <c r="I129" s="124">
        <v>6</v>
      </c>
      <c r="J129" s="124" t="s">
        <v>278</v>
      </c>
      <c r="K129" s="122" t="s">
        <v>279</v>
      </c>
      <c r="L129" s="100"/>
      <c r="M129" s="392">
        <f>H129-I129</f>
        <v>84</v>
      </c>
      <c r="N129" s="225"/>
      <c r="O129" s="350"/>
      <c r="P129" s="226"/>
      <c r="Q129" s="277"/>
      <c r="R129" s="226"/>
      <c r="S129" s="352"/>
      <c r="T129" s="682">
        <v>4</v>
      </c>
      <c r="U129" s="609">
        <v>2</v>
      </c>
      <c r="V129" s="351"/>
      <c r="W129" s="353"/>
      <c r="X129" s="227"/>
      <c r="Y129" s="658"/>
      <c r="Z129" s="333"/>
      <c r="AA129" s="805">
        <v>2</v>
      </c>
      <c r="AC129" s="615"/>
      <c r="AD129" s="615"/>
      <c r="AE129" s="615"/>
      <c r="AF129" s="621"/>
      <c r="AG129" s="621"/>
      <c r="AH129" s="621"/>
      <c r="AI129" s="621"/>
      <c r="AJ129" s="641"/>
      <c r="AK129" s="640"/>
      <c r="AL129" s="640"/>
      <c r="AM129" s="627"/>
      <c r="AN129" s="627"/>
      <c r="AO129" s="641"/>
      <c r="AP129" s="641"/>
      <c r="AQ129" s="622"/>
      <c r="AR129" s="622"/>
      <c r="AS129" s="622"/>
    </row>
    <row r="130" spans="1:45" s="6" customFormat="1" ht="36.75" customHeight="1" thickBot="1">
      <c r="A130" s="185" t="s">
        <v>184</v>
      </c>
      <c r="B130" s="178" t="s">
        <v>94</v>
      </c>
      <c r="C130" s="122">
        <v>3</v>
      </c>
      <c r="D130" s="145"/>
      <c r="E130" s="147"/>
      <c r="F130" s="147"/>
      <c r="G130" s="305">
        <v>3</v>
      </c>
      <c r="H130" s="339">
        <f>G130*30</f>
        <v>90</v>
      </c>
      <c r="I130" s="124">
        <v>8</v>
      </c>
      <c r="J130" s="124" t="s">
        <v>276</v>
      </c>
      <c r="K130" s="122" t="s">
        <v>277</v>
      </c>
      <c r="L130" s="124"/>
      <c r="M130" s="395">
        <f>H130-I130</f>
        <v>82</v>
      </c>
      <c r="N130" s="77"/>
      <c r="O130" s="275"/>
      <c r="P130" s="126"/>
      <c r="Q130" s="275"/>
      <c r="R130" s="679">
        <v>8</v>
      </c>
      <c r="S130" s="299">
        <v>0</v>
      </c>
      <c r="T130" s="130"/>
      <c r="U130" s="258"/>
      <c r="V130" s="126"/>
      <c r="W130" s="275"/>
      <c r="X130" s="130"/>
      <c r="Y130" s="650"/>
      <c r="Z130" s="131"/>
      <c r="AA130" s="805">
        <v>2</v>
      </c>
      <c r="AC130" s="615"/>
      <c r="AD130" s="621"/>
      <c r="AE130" s="621"/>
      <c r="AF130" s="621"/>
      <c r="AG130" s="621"/>
      <c r="AH130" s="621"/>
      <c r="AI130" s="548"/>
      <c r="AJ130" s="621"/>
      <c r="AK130" s="624"/>
      <c r="AL130" s="624"/>
      <c r="AM130" s="622"/>
      <c r="AN130" s="622"/>
      <c r="AO130" s="621"/>
      <c r="AP130" s="621"/>
      <c r="AQ130" s="622"/>
      <c r="AR130" s="622"/>
      <c r="AS130" s="622"/>
    </row>
    <row r="131" spans="1:30" ht="18.75" customHeight="1">
      <c r="A131" s="2110" t="s">
        <v>77</v>
      </c>
      <c r="B131" s="2111"/>
      <c r="C131" s="2111"/>
      <c r="D131" s="2111"/>
      <c r="E131" s="2111"/>
      <c r="F131" s="2111"/>
      <c r="G131" s="2111"/>
      <c r="H131" s="2111"/>
      <c r="I131" s="2111"/>
      <c r="J131" s="2111"/>
      <c r="K131" s="2111"/>
      <c r="L131" s="2111"/>
      <c r="M131" s="2111"/>
      <c r="N131" s="2111"/>
      <c r="O131" s="2111"/>
      <c r="P131" s="2111"/>
      <c r="Q131" s="2111"/>
      <c r="R131" s="2111"/>
      <c r="S131" s="2111"/>
      <c r="T131" s="2111"/>
      <c r="U131" s="2111"/>
      <c r="V131" s="2111"/>
      <c r="W131" s="2111"/>
      <c r="X131" s="2111"/>
      <c r="Y131" s="2111"/>
      <c r="Z131" s="2111"/>
      <c r="AA131" s="809"/>
      <c r="AB131" s="30"/>
      <c r="AC131" s="30"/>
      <c r="AD131" s="30"/>
    </row>
    <row r="132" spans="1:27" s="6" customFormat="1" ht="24.75" customHeight="1">
      <c r="A132" s="354">
        <v>1</v>
      </c>
      <c r="B132" s="355" t="s">
        <v>185</v>
      </c>
      <c r="C132" s="246"/>
      <c r="D132" s="246"/>
      <c r="E132" s="246"/>
      <c r="F132" s="246"/>
      <c r="G132" s="359">
        <v>2</v>
      </c>
      <c r="H132" s="360">
        <f aca="true" t="shared" si="12" ref="H132:H137">G132*30</f>
        <v>60</v>
      </c>
      <c r="I132" s="246"/>
      <c r="J132" s="246"/>
      <c r="K132" s="246"/>
      <c r="L132" s="246"/>
      <c r="M132" s="400"/>
      <c r="N132" s="246"/>
      <c r="O132" s="296"/>
      <c r="P132" s="246"/>
      <c r="Q132" s="603"/>
      <c r="R132" s="80"/>
      <c r="S132" s="300"/>
      <c r="T132" s="247"/>
      <c r="U132" s="280"/>
      <c r="V132" s="248"/>
      <c r="W132" s="280"/>
      <c r="X132" s="247"/>
      <c r="Y132" s="659"/>
      <c r="Z132" s="247"/>
      <c r="AA132" s="805"/>
    </row>
    <row r="133" spans="1:27" s="6" customFormat="1" ht="27" customHeight="1">
      <c r="A133" s="356">
        <v>2</v>
      </c>
      <c r="B133" s="355" t="s">
        <v>186</v>
      </c>
      <c r="C133" s="104"/>
      <c r="D133" s="249"/>
      <c r="E133" s="53"/>
      <c r="F133" s="53"/>
      <c r="G133" s="361">
        <v>2</v>
      </c>
      <c r="H133" s="360">
        <f t="shared" si="12"/>
        <v>60</v>
      </c>
      <c r="I133" s="250"/>
      <c r="J133" s="250"/>
      <c r="K133" s="250"/>
      <c r="L133" s="250"/>
      <c r="M133" s="401"/>
      <c r="N133" s="250"/>
      <c r="O133" s="296"/>
      <c r="P133" s="104"/>
      <c r="Q133" s="604"/>
      <c r="R133" s="80"/>
      <c r="S133" s="301"/>
      <c r="T133" s="247"/>
      <c r="U133" s="280"/>
      <c r="V133" s="248"/>
      <c r="W133" s="280"/>
      <c r="X133" s="247"/>
      <c r="Y133" s="659"/>
      <c r="Z133" s="247"/>
      <c r="AA133" s="805"/>
    </row>
    <row r="134" spans="1:27" s="6" customFormat="1" ht="29.25" customHeight="1">
      <c r="A134" s="356">
        <v>3</v>
      </c>
      <c r="B134" s="357" t="s">
        <v>187</v>
      </c>
      <c r="C134" s="104"/>
      <c r="D134" s="249"/>
      <c r="E134" s="53"/>
      <c r="F134" s="53"/>
      <c r="G134" s="361">
        <v>2</v>
      </c>
      <c r="H134" s="360">
        <f t="shared" si="12"/>
        <v>60</v>
      </c>
      <c r="I134" s="250"/>
      <c r="J134" s="250"/>
      <c r="K134" s="250"/>
      <c r="L134" s="250"/>
      <c r="M134" s="401"/>
      <c r="N134" s="250"/>
      <c r="O134" s="296"/>
      <c r="P134" s="104"/>
      <c r="Q134" s="604"/>
      <c r="R134" s="80"/>
      <c r="S134" s="301"/>
      <c r="T134" s="247"/>
      <c r="U134" s="280"/>
      <c r="V134" s="248"/>
      <c r="W134" s="280"/>
      <c r="X134" s="247"/>
      <c r="Y134" s="659"/>
      <c r="Z134" s="247"/>
      <c r="AA134" s="805"/>
    </row>
    <row r="135" spans="1:27" s="6" customFormat="1" ht="26.25" customHeight="1">
      <c r="A135" s="356">
        <v>4</v>
      </c>
      <c r="B135" s="358" t="s">
        <v>188</v>
      </c>
      <c r="C135" s="104"/>
      <c r="D135" s="249"/>
      <c r="E135" s="53"/>
      <c r="F135" s="53"/>
      <c r="G135" s="361">
        <v>2</v>
      </c>
      <c r="H135" s="360">
        <f t="shared" si="12"/>
        <v>60</v>
      </c>
      <c r="I135" s="250"/>
      <c r="J135" s="250"/>
      <c r="K135" s="250"/>
      <c r="L135" s="250"/>
      <c r="M135" s="401"/>
      <c r="N135" s="250"/>
      <c r="O135" s="296"/>
      <c r="P135" s="104"/>
      <c r="Q135" s="604"/>
      <c r="R135" s="80"/>
      <c r="S135" s="301"/>
      <c r="T135" s="247"/>
      <c r="U135" s="280"/>
      <c r="V135" s="248"/>
      <c r="W135" s="280"/>
      <c r="X135" s="247"/>
      <c r="Y135" s="659"/>
      <c r="Z135" s="247"/>
      <c r="AA135" s="805"/>
    </row>
    <row r="136" spans="1:27" s="6" customFormat="1" ht="48.75" customHeight="1">
      <c r="A136" s="356">
        <v>5</v>
      </c>
      <c r="B136" s="358" t="s">
        <v>189</v>
      </c>
      <c r="C136" s="104"/>
      <c r="D136" s="249"/>
      <c r="E136" s="53"/>
      <c r="F136" s="53"/>
      <c r="G136" s="362">
        <v>2.5</v>
      </c>
      <c r="H136" s="360">
        <f t="shared" si="12"/>
        <v>75</v>
      </c>
      <c r="I136" s="250"/>
      <c r="J136" s="250"/>
      <c r="K136" s="250"/>
      <c r="L136" s="250"/>
      <c r="M136" s="401"/>
      <c r="N136" s="250"/>
      <c r="O136" s="296"/>
      <c r="P136" s="104"/>
      <c r="Q136" s="604"/>
      <c r="R136" s="80"/>
      <c r="S136" s="301"/>
      <c r="T136" s="247"/>
      <c r="U136" s="280"/>
      <c r="V136" s="248"/>
      <c r="W136" s="280"/>
      <c r="X136" s="247"/>
      <c r="Y136" s="659"/>
      <c r="Z136" s="247"/>
      <c r="AA136" s="805"/>
    </row>
    <row r="137" spans="1:27" s="6" customFormat="1" ht="47.25" customHeight="1" thickBot="1">
      <c r="A137" s="572">
        <v>6</v>
      </c>
      <c r="B137" s="573" t="s">
        <v>100</v>
      </c>
      <c r="C137" s="341"/>
      <c r="D137" s="574"/>
      <c r="E137" s="252"/>
      <c r="F137" s="252"/>
      <c r="G137" s="575">
        <v>3</v>
      </c>
      <c r="H137" s="576">
        <f t="shared" si="12"/>
        <v>90</v>
      </c>
      <c r="I137" s="577"/>
      <c r="J137" s="577"/>
      <c r="K137" s="577"/>
      <c r="L137" s="577"/>
      <c r="M137" s="578"/>
      <c r="N137" s="577"/>
      <c r="O137" s="579"/>
      <c r="P137" s="341"/>
      <c r="Q137" s="605"/>
      <c r="R137" s="69"/>
      <c r="S137" s="580"/>
      <c r="T137" s="581"/>
      <c r="U137" s="583"/>
      <c r="V137" s="582"/>
      <c r="W137" s="583"/>
      <c r="X137" s="581"/>
      <c r="Y137" s="660"/>
      <c r="Z137" s="581"/>
      <c r="AA137" s="805"/>
    </row>
    <row r="138" spans="1:27" ht="19.5" customHeight="1" thickBot="1">
      <c r="A138" s="2039" t="s">
        <v>78</v>
      </c>
      <c r="B138" s="2040"/>
      <c r="C138" s="335"/>
      <c r="D138" s="336"/>
      <c r="E138" s="337"/>
      <c r="F138" s="338"/>
      <c r="G138" s="312">
        <f>SUM(G139:G140)</f>
        <v>28</v>
      </c>
      <c r="H138" s="339">
        <f>SUM(H139:H140)</f>
        <v>840</v>
      </c>
      <c r="I138" s="231"/>
      <c r="J138" s="231"/>
      <c r="K138" s="231"/>
      <c r="L138" s="231"/>
      <c r="M138" s="390"/>
      <c r="N138" s="179"/>
      <c r="O138" s="271"/>
      <c r="P138" s="180"/>
      <c r="Q138" s="595"/>
      <c r="R138" s="179"/>
      <c r="S138" s="271"/>
      <c r="T138" s="179"/>
      <c r="U138" s="271"/>
      <c r="V138" s="179"/>
      <c r="W138" s="271"/>
      <c r="X138" s="179"/>
      <c r="Y138" s="271"/>
      <c r="Z138" s="201"/>
      <c r="AA138" s="803"/>
    </row>
    <row r="139" spans="1:27" ht="19.5" customHeight="1" thickBot="1">
      <c r="A139" s="2071" t="s">
        <v>54</v>
      </c>
      <c r="B139" s="2072"/>
      <c r="C139" s="136"/>
      <c r="D139" s="136"/>
      <c r="E139" s="473"/>
      <c r="F139" s="136"/>
      <c r="G139" s="310">
        <f>SUMIF($B$127:$B$137,"=*на базі ВНЗ 1 рівня*",G127:G137)</f>
        <v>13.5</v>
      </c>
      <c r="H139" s="474">
        <f>SUMIF($B$127:$B$137,"=*на базі ВНЗ 1 рівня*",H127:H137)</f>
        <v>405</v>
      </c>
      <c r="I139" s="468"/>
      <c r="J139" s="468"/>
      <c r="K139" s="468"/>
      <c r="L139" s="468"/>
      <c r="M139" s="584"/>
      <c r="N139" s="468"/>
      <c r="O139" s="469"/>
      <c r="P139" s="530"/>
      <c r="Q139" s="606"/>
      <c r="R139" s="468"/>
      <c r="S139" s="469"/>
      <c r="T139" s="368"/>
      <c r="U139" s="469"/>
      <c r="V139" s="468"/>
      <c r="W139" s="469"/>
      <c r="X139" s="468"/>
      <c r="Y139" s="469"/>
      <c r="Z139" s="368"/>
      <c r="AA139" s="803"/>
    </row>
    <row r="140" spans="1:50" s="32" customFormat="1" ht="18.75" customHeight="1" thickBot="1">
      <c r="A140" s="2068" t="s">
        <v>55</v>
      </c>
      <c r="B140" s="2068"/>
      <c r="C140" s="69"/>
      <c r="D140" s="69"/>
      <c r="E140" s="69"/>
      <c r="F140" s="69"/>
      <c r="G140" s="69">
        <f>SUMIF($B$127:$B$137,"=* ДДМА*",G127:G137)</f>
        <v>14.5</v>
      </c>
      <c r="H140" s="69">
        <f>SUMIF($B$127:$B$137,"=* ДДМА*",H127:H137)</f>
        <v>435</v>
      </c>
      <c r="I140" s="69">
        <f>SUMIF($B$133:$B$145,"=* ДДМА*",I127:I137)</f>
        <v>0</v>
      </c>
      <c r="J140" s="69">
        <f>SUMIF($B$133:$B$145,"=* ДДМА*",J127:J137)</f>
        <v>0</v>
      </c>
      <c r="K140" s="69">
        <f>SUMIF($B$133:$B$145,"=* ДДМА*",K127:K137)</f>
        <v>0</v>
      </c>
      <c r="L140" s="69">
        <f>SUMIF($B$133:$B$145,"=* ДДМА*",L127:L137)</f>
        <v>0</v>
      </c>
      <c r="M140" s="385">
        <f>SUMIF($B$133:$B$145,"=* ДДМА*",M127:M137)</f>
        <v>0</v>
      </c>
      <c r="N140" s="237">
        <f>SUM(N127:N130)</f>
        <v>0</v>
      </c>
      <c r="O140" s="281">
        <f aca="true" t="shared" si="13" ref="O140:Z140">SUM(O127:O130)</f>
        <v>0</v>
      </c>
      <c r="P140" s="251">
        <f t="shared" si="13"/>
        <v>0</v>
      </c>
      <c r="Q140" s="281">
        <f t="shared" si="13"/>
        <v>0</v>
      </c>
      <c r="R140" s="251">
        <f t="shared" si="13"/>
        <v>8</v>
      </c>
      <c r="S140" s="281">
        <f t="shared" si="13"/>
        <v>0</v>
      </c>
      <c r="T140" s="251">
        <f t="shared" si="13"/>
        <v>8</v>
      </c>
      <c r="U140" s="281">
        <f t="shared" si="13"/>
        <v>4</v>
      </c>
      <c r="V140" s="251">
        <f t="shared" si="13"/>
        <v>8</v>
      </c>
      <c r="W140" s="281">
        <f t="shared" si="13"/>
        <v>4</v>
      </c>
      <c r="X140" s="251">
        <f t="shared" si="13"/>
        <v>0</v>
      </c>
      <c r="Y140" s="281">
        <f t="shared" si="13"/>
        <v>0</v>
      </c>
      <c r="Z140" s="251">
        <f t="shared" si="13"/>
        <v>0</v>
      </c>
      <c r="AA140" s="813"/>
      <c r="AB140" s="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8"/>
      <c r="AU140" s="8"/>
      <c r="AV140" s="8"/>
      <c r="AW140" s="8"/>
      <c r="AX140" s="8"/>
    </row>
    <row r="141" spans="1:34" ht="19.5" thickBot="1">
      <c r="A141" s="2039" t="s">
        <v>79</v>
      </c>
      <c r="B141" s="2040"/>
      <c r="C141" s="363"/>
      <c r="D141" s="364"/>
      <c r="E141" s="365"/>
      <c r="F141" s="365"/>
      <c r="G141" s="366">
        <f aca="true" t="shared" si="14" ref="G141:H143">SUM(G123,G138)</f>
        <v>211</v>
      </c>
      <c r="H141" s="367">
        <f t="shared" si="14"/>
        <v>6360</v>
      </c>
      <c r="I141" s="367"/>
      <c r="J141" s="367"/>
      <c r="K141" s="367"/>
      <c r="L141" s="367"/>
      <c r="M141" s="402"/>
      <c r="N141" s="11"/>
      <c r="R141" s="11"/>
      <c r="T141" s="11"/>
      <c r="V141" s="11"/>
      <c r="X141" s="11"/>
      <c r="Z141" s="11"/>
      <c r="AA141" s="803"/>
      <c r="AF141" s="4"/>
      <c r="AG141" s="4"/>
      <c r="AH141" s="4"/>
    </row>
    <row r="142" spans="1:34" ht="19.5" thickBot="1">
      <c r="A142" s="2039" t="s">
        <v>54</v>
      </c>
      <c r="B142" s="2040"/>
      <c r="C142" s="100"/>
      <c r="D142" s="100"/>
      <c r="E142" s="302"/>
      <c r="F142" s="100"/>
      <c r="G142" s="323">
        <f t="shared" si="14"/>
        <v>72</v>
      </c>
      <c r="H142" s="234">
        <f t="shared" si="14"/>
        <v>2040</v>
      </c>
      <c r="I142" s="368"/>
      <c r="J142" s="368"/>
      <c r="K142" s="368"/>
      <c r="L142" s="368"/>
      <c r="M142" s="403"/>
      <c r="N142" s="11"/>
      <c r="R142" s="11"/>
      <c r="T142" s="11"/>
      <c r="V142" s="11"/>
      <c r="X142" s="11"/>
      <c r="Z142" s="11"/>
      <c r="AA142" s="803"/>
      <c r="AF142" s="4"/>
      <c r="AG142" s="4"/>
      <c r="AH142" s="4"/>
    </row>
    <row r="143" spans="1:50" s="34" customFormat="1" ht="19.5" thickBot="1">
      <c r="A143" s="2061" t="s">
        <v>55</v>
      </c>
      <c r="B143" s="2062"/>
      <c r="C143" s="370"/>
      <c r="D143" s="370"/>
      <c r="E143" s="536"/>
      <c r="F143" s="370"/>
      <c r="G143" s="643">
        <f>SUM(G125,G140)</f>
        <v>139</v>
      </c>
      <c r="H143" s="644">
        <f t="shared" si="14"/>
        <v>4320</v>
      </c>
      <c r="I143" s="644">
        <f aca="true" t="shared" si="15" ref="I143:Z143">SUM(I125,I140)</f>
        <v>316</v>
      </c>
      <c r="J143" s="644">
        <f t="shared" si="15"/>
        <v>42</v>
      </c>
      <c r="K143" s="644">
        <f t="shared" si="15"/>
        <v>14</v>
      </c>
      <c r="L143" s="644">
        <f t="shared" si="15"/>
        <v>36</v>
      </c>
      <c r="M143" s="644">
        <f t="shared" si="15"/>
        <v>3569</v>
      </c>
      <c r="N143" s="644">
        <f t="shared" si="15"/>
        <v>40</v>
      </c>
      <c r="O143" s="644">
        <f t="shared" si="15"/>
        <v>10</v>
      </c>
      <c r="P143" s="644">
        <f t="shared" si="15"/>
        <v>50</v>
      </c>
      <c r="Q143" s="644">
        <f t="shared" si="15"/>
        <v>16</v>
      </c>
      <c r="R143" s="644">
        <f t="shared" si="15"/>
        <v>48</v>
      </c>
      <c r="S143" s="644">
        <f t="shared" si="15"/>
        <v>2</v>
      </c>
      <c r="T143" s="644">
        <f t="shared" si="15"/>
        <v>48</v>
      </c>
      <c r="U143" s="644">
        <f t="shared" si="15"/>
        <v>12</v>
      </c>
      <c r="V143" s="644">
        <f t="shared" si="15"/>
        <v>52</v>
      </c>
      <c r="W143" s="644">
        <f t="shared" si="15"/>
        <v>10</v>
      </c>
      <c r="X143" s="644">
        <f t="shared" si="15"/>
        <v>32</v>
      </c>
      <c r="Y143" s="644">
        <f t="shared" si="15"/>
        <v>10</v>
      </c>
      <c r="Z143" s="644">
        <f t="shared" si="15"/>
        <v>0</v>
      </c>
      <c r="AA143" s="801">
        <f>SUM(N143:Z143)</f>
        <v>330</v>
      </c>
      <c r="AB143" s="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8"/>
      <c r="AU143" s="8"/>
      <c r="AV143" s="8"/>
      <c r="AW143" s="8"/>
      <c r="AX143" s="8"/>
    </row>
    <row r="144" spans="1:26" s="5" customFormat="1" ht="16.5" thickBot="1">
      <c r="A144" s="2112" t="s">
        <v>29</v>
      </c>
      <c r="B144" s="2113"/>
      <c r="C144" s="2113"/>
      <c r="D144" s="2113"/>
      <c r="E144" s="2113"/>
      <c r="F144" s="2113"/>
      <c r="G144" s="2113"/>
      <c r="H144" s="2113"/>
      <c r="I144" s="2113"/>
      <c r="J144" s="2113"/>
      <c r="K144" s="2113"/>
      <c r="L144" s="2113"/>
      <c r="M144" s="2114"/>
      <c r="N144" s="233">
        <f>COUNTIF($C$11:$C$137,"=7")</f>
        <v>0</v>
      </c>
      <c r="O144" s="642"/>
      <c r="P144" s="233">
        <f>COUNTIF($C$11:$C$137,"=9")</f>
        <v>0</v>
      </c>
      <c r="Q144" s="642"/>
      <c r="R144" s="233">
        <f>COUNTIF($C$11:$C$137,"=10")</f>
        <v>0</v>
      </c>
      <c r="S144" s="642"/>
      <c r="T144" s="233">
        <f>COUNTIF($C$11:$C$137,"=12")</f>
        <v>0</v>
      </c>
      <c r="U144" s="642"/>
      <c r="V144" s="233">
        <f>COUNTIF($C$11:$C$137,"=13")</f>
        <v>0</v>
      </c>
      <c r="W144" s="642"/>
      <c r="X144" s="233">
        <f>COUNTIF($C$11:$C$137,"=14")</f>
        <v>0</v>
      </c>
      <c r="Y144" s="642"/>
      <c r="Z144" s="233">
        <f>COUNTIF($C$11:$C$137,"=15")</f>
        <v>0</v>
      </c>
    </row>
    <row r="145" spans="1:30" s="5" customFormat="1" ht="16.5" thickBot="1">
      <c r="A145" s="2115" t="s">
        <v>30</v>
      </c>
      <c r="B145" s="2116"/>
      <c r="C145" s="2116"/>
      <c r="D145" s="2116"/>
      <c r="E145" s="2116"/>
      <c r="F145" s="2116"/>
      <c r="G145" s="2116"/>
      <c r="H145" s="2116"/>
      <c r="I145" s="2116"/>
      <c r="J145" s="2116"/>
      <c r="K145" s="2116"/>
      <c r="L145" s="2116"/>
      <c r="M145" s="2117"/>
      <c r="N145" s="230">
        <f>COUNTIF($D$11:$D$137,"=7")</f>
        <v>0</v>
      </c>
      <c r="O145" s="283"/>
      <c r="P145" s="230">
        <f>COUNTIF($D$11:$D$137,"=9")</f>
        <v>0</v>
      </c>
      <c r="Q145" s="283"/>
      <c r="R145" s="230">
        <f>COUNTIF($D$11:$D$137,"=10")</f>
        <v>0</v>
      </c>
      <c r="S145" s="283"/>
      <c r="T145" s="230">
        <f>COUNTIF($D$11:$D$137,"=12")</f>
        <v>0</v>
      </c>
      <c r="U145" s="283"/>
      <c r="V145" s="230">
        <f>COUNTIF($D$11:$D$137,"=13")</f>
        <v>0</v>
      </c>
      <c r="W145" s="283"/>
      <c r="X145" s="230">
        <f>COUNTIF($D$11:$D$137,"=14")</f>
        <v>0</v>
      </c>
      <c r="Y145" s="283"/>
      <c r="Z145" s="230">
        <f>COUNTIF($D$11:$D$137,"=15")</f>
        <v>0</v>
      </c>
      <c r="AB145" s="797">
        <f>SUMIF($AA$11:$AA$1140,"=1",G11:G140)</f>
        <v>40</v>
      </c>
      <c r="AC145" s="797">
        <f>SUMIF($AA$11:$AA$1140,"=2",G11:G140)</f>
        <v>43.5</v>
      </c>
      <c r="AD145" s="797">
        <f>SUMIF($AA$11:$AA$1140,"=3",G11:G140)</f>
        <v>55.5</v>
      </c>
    </row>
    <row r="146" spans="1:30" s="5" customFormat="1" ht="16.5" thickBot="1">
      <c r="A146" s="2115" t="s">
        <v>190</v>
      </c>
      <c r="B146" s="2116"/>
      <c r="C146" s="2116"/>
      <c r="D146" s="2116"/>
      <c r="E146" s="2116"/>
      <c r="F146" s="2116"/>
      <c r="G146" s="2116"/>
      <c r="H146" s="2116"/>
      <c r="I146" s="2116"/>
      <c r="J146" s="2116"/>
      <c r="K146" s="2116"/>
      <c r="L146" s="2116"/>
      <c r="M146" s="2117"/>
      <c r="N146" s="230">
        <f>COUNTIF($E$11:$E$137,"=7")</f>
        <v>0</v>
      </c>
      <c r="O146" s="283"/>
      <c r="P146" s="230">
        <f>COUNTIF($E$11:$E$137,"=9")</f>
        <v>0</v>
      </c>
      <c r="Q146" s="283"/>
      <c r="R146" s="230">
        <f>COUNTIF($E$11:$E$137,"=10")</f>
        <v>0</v>
      </c>
      <c r="S146" s="284"/>
      <c r="T146" s="228">
        <f>COUNTIF($E$11:$E$137,"=12")</f>
        <v>0</v>
      </c>
      <c r="U146" s="284"/>
      <c r="V146" s="228">
        <f>COUNTIF($E$11:$E$137,"=13")</f>
        <v>0</v>
      </c>
      <c r="W146" s="284"/>
      <c r="X146" s="228">
        <f>COUNTIF($E$11:$E$137,"=14")</f>
        <v>0</v>
      </c>
      <c r="Y146" s="284"/>
      <c r="Z146" s="228">
        <f>COUNTIF($E$11:$E$137,"=15")</f>
        <v>0</v>
      </c>
      <c r="AB146" s="798" t="s">
        <v>269</v>
      </c>
      <c r="AC146" s="798" t="s">
        <v>270</v>
      </c>
      <c r="AD146" s="798" t="s">
        <v>271</v>
      </c>
    </row>
    <row r="147" spans="1:26" s="5" customFormat="1" ht="16.5" thickBot="1">
      <c r="A147" s="2115" t="s">
        <v>191</v>
      </c>
      <c r="B147" s="2116"/>
      <c r="C147" s="2116"/>
      <c r="D147" s="2116"/>
      <c r="E147" s="2116"/>
      <c r="F147" s="2116"/>
      <c r="G147" s="2116"/>
      <c r="H147" s="2116"/>
      <c r="I147" s="2116"/>
      <c r="J147" s="2116"/>
      <c r="K147" s="2116"/>
      <c r="L147" s="2116"/>
      <c r="M147" s="2117"/>
      <c r="N147" s="230">
        <f>COUNTIF($F$11:$F$137,"=7")</f>
        <v>0</v>
      </c>
      <c r="O147" s="283"/>
      <c r="P147" s="230">
        <f>COUNTIF($F$11:$F$137,"=9")</f>
        <v>0</v>
      </c>
      <c r="Q147" s="283"/>
      <c r="R147" s="230">
        <f>COUNTIF($F$11:$F$137,"=10")</f>
        <v>0</v>
      </c>
      <c r="S147" s="284"/>
      <c r="T147" s="228">
        <f>COUNTIF($F$11:$F$137,"=12")</f>
        <v>0</v>
      </c>
      <c r="U147" s="284"/>
      <c r="V147" s="228">
        <f>COUNTIF($F$11:$F$137,"=13")</f>
        <v>0</v>
      </c>
      <c r="W147" s="284"/>
      <c r="X147" s="228">
        <f>COUNTIF($F$11:$F$137,"=14")</f>
        <v>0</v>
      </c>
      <c r="Y147" s="284"/>
      <c r="Z147" s="228">
        <f>COUNTIF($F$11:$F$137,"=15")</f>
        <v>0</v>
      </c>
    </row>
    <row r="148" spans="1:28" s="5" customFormat="1" ht="16.5" thickBot="1">
      <c r="A148" s="2099" t="s">
        <v>97</v>
      </c>
      <c r="B148" s="2099"/>
      <c r="C148" s="2099"/>
      <c r="D148" s="2099"/>
      <c r="E148" s="2099"/>
      <c r="F148" s="2099"/>
      <c r="G148" s="2099"/>
      <c r="H148" s="2099"/>
      <c r="I148" s="2099"/>
      <c r="J148" s="2099"/>
      <c r="K148" s="2099"/>
      <c r="L148" s="2099"/>
      <c r="M148" s="2099"/>
      <c r="N148" s="238">
        <f aca="true" t="shared" si="16" ref="N148:Z148">N143</f>
        <v>40</v>
      </c>
      <c r="O148" s="282">
        <f t="shared" si="16"/>
        <v>10</v>
      </c>
      <c r="P148" s="238">
        <f t="shared" si="16"/>
        <v>50</v>
      </c>
      <c r="Q148" s="282">
        <f t="shared" si="16"/>
        <v>16</v>
      </c>
      <c r="R148" s="238">
        <f t="shared" si="16"/>
        <v>48</v>
      </c>
      <c r="S148" s="282">
        <f t="shared" si="16"/>
        <v>2</v>
      </c>
      <c r="T148" s="238">
        <f t="shared" si="16"/>
        <v>48</v>
      </c>
      <c r="U148" s="282">
        <f t="shared" si="16"/>
        <v>12</v>
      </c>
      <c r="V148" s="238">
        <f t="shared" si="16"/>
        <v>52</v>
      </c>
      <c r="W148" s="282">
        <f t="shared" si="16"/>
        <v>10</v>
      </c>
      <c r="X148" s="238">
        <f t="shared" si="16"/>
        <v>32</v>
      </c>
      <c r="Y148" s="282">
        <f t="shared" si="16"/>
        <v>10</v>
      </c>
      <c r="Z148" s="238">
        <f t="shared" si="16"/>
        <v>0</v>
      </c>
      <c r="AB148" s="5">
        <f>SUM(AB145:AD145)</f>
        <v>139</v>
      </c>
    </row>
    <row r="149" spans="1:26" ht="16.5" thickTop="1">
      <c r="A149" s="240"/>
      <c r="B149" s="11"/>
      <c r="C149" s="241"/>
      <c r="D149" s="242"/>
      <c r="E149" s="241"/>
      <c r="F149" s="241"/>
      <c r="G149" s="241"/>
      <c r="H149" s="241"/>
      <c r="I149" s="11"/>
      <c r="J149" s="2100" t="s">
        <v>98</v>
      </c>
      <c r="K149" s="2100"/>
      <c r="L149" s="2100"/>
      <c r="M149" s="2101"/>
      <c r="N149" s="2018">
        <v>7</v>
      </c>
      <c r="O149" s="2019"/>
      <c r="P149" s="2020">
        <v>8.9</v>
      </c>
      <c r="Q149" s="2021"/>
      <c r="R149" s="2018">
        <v>10</v>
      </c>
      <c r="S149" s="2019"/>
      <c r="T149" s="2026">
        <v>11.12</v>
      </c>
      <c r="U149" s="2027"/>
      <c r="V149" s="2018">
        <v>13</v>
      </c>
      <c r="W149" s="2019"/>
      <c r="X149" s="2018">
        <v>14</v>
      </c>
      <c r="Y149" s="2019"/>
      <c r="Z149" s="54">
        <v>15</v>
      </c>
    </row>
    <row r="150" spans="1:26" ht="15.75">
      <c r="A150" s="240"/>
      <c r="B150" s="11"/>
      <c r="C150" s="241"/>
      <c r="D150" s="242"/>
      <c r="E150" s="241"/>
      <c r="F150" s="241"/>
      <c r="G150" s="241"/>
      <c r="H150" s="11"/>
      <c r="I150" s="11"/>
      <c r="J150" s="11"/>
      <c r="K150" s="11"/>
      <c r="L150" s="11"/>
      <c r="M150" s="8"/>
      <c r="N150" s="2028" t="s">
        <v>235</v>
      </c>
      <c r="O150" s="2029"/>
      <c r="P150" s="2028" t="s">
        <v>236</v>
      </c>
      <c r="Q150" s="2029"/>
      <c r="R150" s="2028" t="s">
        <v>237</v>
      </c>
      <c r="S150" s="2029"/>
      <c r="T150" s="2016" t="s">
        <v>238</v>
      </c>
      <c r="U150" s="2017"/>
      <c r="V150" s="2028" t="s">
        <v>268</v>
      </c>
      <c r="W150" s="2029"/>
      <c r="X150" s="2028" t="s">
        <v>243</v>
      </c>
      <c r="Y150" s="2029"/>
      <c r="Z150" s="102" t="s">
        <v>221</v>
      </c>
    </row>
    <row r="151" spans="1:26" ht="15.75">
      <c r="A151" s="240"/>
      <c r="B151" s="11"/>
      <c r="C151" s="241"/>
      <c r="D151" s="242"/>
      <c r="E151" s="241"/>
      <c r="F151" s="241"/>
      <c r="G151" s="241"/>
      <c r="H151" s="11"/>
      <c r="I151" s="11"/>
      <c r="J151" s="11"/>
      <c r="K151" s="11"/>
      <c r="L151" s="11"/>
      <c r="M151" s="8"/>
      <c r="N151" s="2035" t="s">
        <v>254</v>
      </c>
      <c r="O151" s="2035"/>
      <c r="P151" s="2035"/>
      <c r="Q151" s="2035"/>
      <c r="R151" s="2036" t="s">
        <v>255</v>
      </c>
      <c r="S151" s="2037"/>
      <c r="T151" s="2037"/>
      <c r="U151" s="2038"/>
      <c r="V151" s="2035" t="s">
        <v>256</v>
      </c>
      <c r="W151" s="2035"/>
      <c r="X151" s="2035"/>
      <c r="Y151" s="2035"/>
      <c r="Z151" s="2035"/>
    </row>
    <row r="152" spans="11:26" ht="15.75">
      <c r="K152" s="2031" t="s">
        <v>105</v>
      </c>
      <c r="L152" s="2031"/>
      <c r="M152" s="2031"/>
      <c r="N152" s="2032"/>
      <c r="O152" s="2033"/>
      <c r="P152" s="2033"/>
      <c r="Q152" s="2034"/>
      <c r="R152" s="2032"/>
      <c r="S152" s="2033"/>
      <c r="T152" s="2033"/>
      <c r="U152" s="2034"/>
      <c r="V152" s="2032"/>
      <c r="W152" s="2033"/>
      <c r="X152" s="2033"/>
      <c r="Y152" s="2033"/>
      <c r="Z152" s="2034"/>
    </row>
    <row r="153" spans="1:25" ht="21" customHeight="1">
      <c r="A153" s="46"/>
      <c r="B153" s="2030"/>
      <c r="C153" s="2030"/>
      <c r="D153" s="2030"/>
      <c r="E153" s="2030"/>
      <c r="F153" s="2030"/>
      <c r="G153" s="2030"/>
      <c r="H153" s="2030"/>
      <c r="I153" s="2030"/>
      <c r="J153" s="2030"/>
      <c r="K153" s="2030"/>
      <c r="L153" s="2030"/>
      <c r="M153" s="2030"/>
      <c r="N153" s="2030"/>
      <c r="O153" s="2030"/>
      <c r="P153" s="2030"/>
      <c r="Q153" s="2030"/>
      <c r="R153" s="2030"/>
      <c r="S153" s="2030"/>
      <c r="T153" s="2030"/>
      <c r="U153" s="8"/>
      <c r="V153" s="8"/>
      <c r="W153" s="8"/>
      <c r="Y153" s="8"/>
    </row>
    <row r="154" spans="2:26" s="661" customFormat="1" ht="15.75">
      <c r="B154" s="47"/>
      <c r="C154" s="48"/>
      <c r="D154" s="2012"/>
      <c r="E154" s="1900"/>
      <c r="F154" s="1900"/>
      <c r="G154" s="49"/>
      <c r="H154" s="2013"/>
      <c r="I154" s="2014"/>
      <c r="J154" s="2014"/>
      <c r="K154" s="2014"/>
      <c r="N154" s="2022">
        <f>$AB$145</f>
        <v>40</v>
      </c>
      <c r="O154" s="2023"/>
      <c r="P154" s="2023"/>
      <c r="Q154" s="2024"/>
      <c r="R154" s="2015">
        <f>$AC$145</f>
        <v>43.5</v>
      </c>
      <c r="S154" s="2025"/>
      <c r="T154" s="2025"/>
      <c r="U154" s="2025"/>
      <c r="V154" s="2015">
        <f>$AD$145</f>
        <v>55.5</v>
      </c>
      <c r="W154" s="2015"/>
      <c r="X154" s="2015"/>
      <c r="Y154" s="2015"/>
      <c r="Z154" s="2015"/>
    </row>
    <row r="155" spans="2:11" s="661" customFormat="1" ht="15.75">
      <c r="B155" s="47"/>
      <c r="C155" s="48"/>
      <c r="D155" s="48"/>
      <c r="E155" s="48"/>
      <c r="F155" s="50"/>
      <c r="G155" s="49"/>
      <c r="H155" s="49"/>
      <c r="I155" s="51"/>
      <c r="J155" s="52"/>
      <c r="K155" s="52"/>
    </row>
    <row r="156" spans="2:38" s="661" customFormat="1" ht="15.75">
      <c r="B156" s="47"/>
      <c r="C156" s="48"/>
      <c r="D156" s="2012"/>
      <c r="E156" s="1900"/>
      <c r="F156" s="1900"/>
      <c r="G156" s="49"/>
      <c r="H156" s="2013"/>
      <c r="I156" s="2014"/>
      <c r="J156" s="2014"/>
      <c r="K156" s="2014"/>
      <c r="N156" s="662"/>
      <c r="O156" s="662"/>
      <c r="P156" s="662"/>
      <c r="Q156" s="662"/>
      <c r="R156" s="2010">
        <f>N154+R154+V154</f>
        <v>139</v>
      </c>
      <c r="S156" s="2011"/>
      <c r="T156" s="2011"/>
      <c r="U156" s="2011"/>
      <c r="V156" s="662"/>
      <c r="W156" s="662"/>
      <c r="X156" s="662"/>
      <c r="Y156" s="662"/>
      <c r="Z156" s="662"/>
      <c r="AA156" s="662"/>
      <c r="AB156" s="662"/>
      <c r="AC156" s="662"/>
      <c r="AD156" s="662"/>
      <c r="AE156" s="662"/>
      <c r="AF156" s="662"/>
      <c r="AG156" s="662"/>
      <c r="AH156" s="662"/>
      <c r="AI156" s="662"/>
      <c r="AJ156" s="662"/>
      <c r="AK156" s="662"/>
      <c r="AL156" s="663"/>
    </row>
    <row r="157" spans="2:25" ht="15.75">
      <c r="B157" s="47"/>
      <c r="C157" s="48"/>
      <c r="D157" s="48"/>
      <c r="E157" s="48"/>
      <c r="F157" s="48"/>
      <c r="G157" s="50"/>
      <c r="H157" s="49"/>
      <c r="I157" s="49"/>
      <c r="J157" s="51"/>
      <c r="K157" s="52"/>
      <c r="L157" s="52"/>
      <c r="M157" s="8"/>
      <c r="N157" s="8"/>
      <c r="O157" s="8"/>
      <c r="P157" s="4"/>
      <c r="Q157" s="4"/>
      <c r="R157" s="8"/>
      <c r="S157" s="8"/>
      <c r="U157" s="8"/>
      <c r="V157" s="8"/>
      <c r="W157" s="8"/>
      <c r="Y157" s="8"/>
    </row>
    <row r="158" spans="2:25" ht="15.75">
      <c r="B158" s="47"/>
      <c r="C158" s="48"/>
      <c r="D158" s="2096"/>
      <c r="E158" s="2097"/>
      <c r="F158" s="2097"/>
      <c r="G158" s="2097"/>
      <c r="H158" s="49"/>
      <c r="I158" s="2013"/>
      <c r="J158" s="2098"/>
      <c r="K158" s="2098"/>
      <c r="L158" s="2098"/>
      <c r="M158" s="8"/>
      <c r="N158" s="8"/>
      <c r="O158" s="8"/>
      <c r="P158" s="4"/>
      <c r="Q158" s="4"/>
      <c r="R158" s="8"/>
      <c r="S158" s="8"/>
      <c r="U158" s="8"/>
      <c r="V158" s="8"/>
      <c r="W158" s="8"/>
      <c r="Y158" s="8"/>
    </row>
    <row r="159" spans="13:25" ht="15.75">
      <c r="M159" s="8"/>
      <c r="N159" s="8"/>
      <c r="O159" s="8"/>
      <c r="P159" s="4"/>
      <c r="Q159" s="4"/>
      <c r="R159" s="8"/>
      <c r="S159" s="8"/>
      <c r="U159" s="8"/>
      <c r="V159" s="8"/>
      <c r="W159" s="8"/>
      <c r="Y159" s="8"/>
    </row>
    <row r="160" spans="13:25" ht="15.75">
      <c r="M160" s="8"/>
      <c r="N160" s="8"/>
      <c r="O160" s="8"/>
      <c r="P160" s="4"/>
      <c r="Q160" s="4"/>
      <c r="R160" s="8"/>
      <c r="S160" s="8"/>
      <c r="U160" s="8"/>
      <c r="V160" s="8"/>
      <c r="W160" s="8"/>
      <c r="Y160" s="8"/>
    </row>
    <row r="161" spans="13:25" ht="15.75">
      <c r="M161" s="8"/>
      <c r="N161" s="8"/>
      <c r="O161" s="8"/>
      <c r="P161" s="4"/>
      <c r="Q161" s="4"/>
      <c r="R161" s="8"/>
      <c r="S161" s="8"/>
      <c r="U161" s="8"/>
      <c r="V161" s="8"/>
      <c r="W161" s="8"/>
      <c r="Y161" s="8"/>
    </row>
    <row r="162" spans="13:25" ht="15.75">
      <c r="M162" s="8"/>
      <c r="N162" s="8"/>
      <c r="O162" s="8"/>
      <c r="P162" s="4"/>
      <c r="Q162" s="4"/>
      <c r="R162" s="8"/>
      <c r="S162" s="8"/>
      <c r="U162" s="8"/>
      <c r="V162" s="8"/>
      <c r="W162" s="8"/>
      <c r="Y162" s="8"/>
    </row>
    <row r="163" spans="13:25" ht="15.75">
      <c r="M163" s="8"/>
      <c r="N163" s="8"/>
      <c r="O163" s="8"/>
      <c r="P163" s="4"/>
      <c r="Q163" s="4"/>
      <c r="R163" s="8"/>
      <c r="S163" s="8"/>
      <c r="U163" s="8"/>
      <c r="V163" s="8"/>
      <c r="W163" s="8"/>
      <c r="Y163" s="8"/>
    </row>
    <row r="164" spans="13:25" ht="15.75">
      <c r="M164" s="8"/>
      <c r="N164" s="8"/>
      <c r="O164" s="8"/>
      <c r="P164" s="4"/>
      <c r="Q164" s="4"/>
      <c r="R164" s="8"/>
      <c r="S164" s="8"/>
      <c r="U164" s="8"/>
      <c r="V164" s="8"/>
      <c r="W164" s="8"/>
      <c r="Y164" s="8"/>
    </row>
    <row r="165" spans="13:25" ht="15.75">
      <c r="M165" s="8"/>
      <c r="N165" s="8"/>
      <c r="O165" s="8"/>
      <c r="P165" s="4"/>
      <c r="Q165" s="4"/>
      <c r="R165" s="8"/>
      <c r="S165" s="8"/>
      <c r="U165" s="8"/>
      <c r="V165" s="8"/>
      <c r="W165" s="8"/>
      <c r="Y165" s="8"/>
    </row>
    <row r="166" spans="13:25" ht="15.75">
      <c r="M166" s="8"/>
      <c r="N166" s="8"/>
      <c r="O166" s="8"/>
      <c r="P166" s="4"/>
      <c r="Q166" s="4"/>
      <c r="R166" s="8"/>
      <c r="S166" s="8"/>
      <c r="U166" s="8"/>
      <c r="V166" s="8"/>
      <c r="W166" s="8"/>
      <c r="Y166" s="8"/>
    </row>
    <row r="167" spans="13:25" ht="15.75">
      <c r="M167" s="8"/>
      <c r="N167" s="8"/>
      <c r="O167" s="8"/>
      <c r="P167" s="4"/>
      <c r="Q167" s="4"/>
      <c r="R167" s="8"/>
      <c r="S167" s="8"/>
      <c r="U167" s="8"/>
      <c r="V167" s="8"/>
      <c r="W167" s="8"/>
      <c r="Y167" s="8"/>
    </row>
    <row r="168" spans="13:25" ht="15.75">
      <c r="M168" s="8"/>
      <c r="N168" s="8"/>
      <c r="O168" s="8"/>
      <c r="P168" s="4"/>
      <c r="Q168" s="4"/>
      <c r="R168" s="8"/>
      <c r="S168" s="8"/>
      <c r="U168" s="8"/>
      <c r="V168" s="8"/>
      <c r="W168" s="8"/>
      <c r="Y168" s="8"/>
    </row>
    <row r="169" spans="13:25" ht="15.75">
      <c r="M169" s="8"/>
      <c r="N169" s="8"/>
      <c r="O169" s="8"/>
      <c r="P169" s="4"/>
      <c r="Q169" s="4"/>
      <c r="R169" s="8"/>
      <c r="S169" s="8"/>
      <c r="U169" s="8"/>
      <c r="V169" s="8"/>
      <c r="W169" s="8"/>
      <c r="Y169" s="8"/>
    </row>
    <row r="170" spans="13:25" ht="15.75"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13:25" ht="15.75"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13:25" ht="15.75">
      <c r="M179" s="8"/>
      <c r="N179" s="8"/>
      <c r="O179" s="8"/>
      <c r="P179" s="4"/>
      <c r="Q179" s="4"/>
      <c r="R179" s="8"/>
      <c r="S179" s="8"/>
      <c r="U179" s="8"/>
      <c r="V179" s="8"/>
      <c r="W179" s="8"/>
      <c r="Y179" s="8"/>
    </row>
    <row r="180" spans="13:25" ht="15.75">
      <c r="M180" s="8"/>
      <c r="N180" s="8"/>
      <c r="O180" s="8"/>
      <c r="P180" s="4"/>
      <c r="Q180" s="4"/>
      <c r="R180" s="8"/>
      <c r="S180" s="8"/>
      <c r="U180" s="8"/>
      <c r="V180" s="8"/>
      <c r="W180" s="8"/>
      <c r="Y180" s="8"/>
    </row>
    <row r="181" spans="13:25" ht="15.75"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13:25" ht="15.75"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13:25" ht="15.75"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13:25" ht="15.75"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13:25" ht="15.75"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13:25" ht="15.75"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13:25" ht="15.75"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13:25" ht="15.75"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13:25" ht="15.75"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13:25" ht="15.75"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13:25" ht="15.75"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13:25" ht="15.75"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13:25" ht="15.75"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13:25" ht="15.75">
      <c r="M194" s="8"/>
      <c r="N194" s="8"/>
      <c r="O194" s="8"/>
      <c r="P194" s="4"/>
      <c r="Q194" s="4"/>
      <c r="R194" s="8"/>
      <c r="S194" s="8"/>
      <c r="U194" s="8"/>
      <c r="V194" s="8"/>
      <c r="W194" s="8"/>
      <c r="Y194" s="8"/>
    </row>
    <row r="195" spans="13:25" ht="15.75">
      <c r="M195" s="8"/>
      <c r="N195" s="8"/>
      <c r="O195" s="8"/>
      <c r="P195" s="4"/>
      <c r="Q195" s="4"/>
      <c r="R195" s="8"/>
      <c r="S195" s="8"/>
      <c r="U195" s="8"/>
      <c r="V195" s="8"/>
      <c r="W195" s="8"/>
      <c r="Y195" s="8"/>
    </row>
  </sheetData>
  <sheetProtection/>
  <mergeCells count="104">
    <mergeCell ref="A144:M144"/>
    <mergeCell ref="V149:W149"/>
    <mergeCell ref="A121:B121"/>
    <mergeCell ref="A145:M145"/>
    <mergeCell ref="A124:B124"/>
    <mergeCell ref="A147:M147"/>
    <mergeCell ref="A125:B125"/>
    <mergeCell ref="A126:Z126"/>
    <mergeCell ref="X149:Y149"/>
    <mergeCell ref="A146:M146"/>
    <mergeCell ref="AI17:AL17"/>
    <mergeCell ref="A21:B21"/>
    <mergeCell ref="A120:B120"/>
    <mergeCell ref="A64:Z64"/>
    <mergeCell ref="A139:B139"/>
    <mergeCell ref="AC17:AE17"/>
    <mergeCell ref="AF17:AH17"/>
    <mergeCell ref="A131:Z131"/>
    <mergeCell ref="A63:Z63"/>
    <mergeCell ref="A114:Z114"/>
    <mergeCell ref="AO17:AP17"/>
    <mergeCell ref="AQ17:AR17"/>
    <mergeCell ref="D158:G158"/>
    <mergeCell ref="I158:L158"/>
    <mergeCell ref="A148:M148"/>
    <mergeCell ref="J149:M149"/>
    <mergeCell ref="A143:B143"/>
    <mergeCell ref="A123:B123"/>
    <mergeCell ref="A23:Z23"/>
    <mergeCell ref="V152:Z152"/>
    <mergeCell ref="N5:O5"/>
    <mergeCell ref="N6:Z6"/>
    <mergeCell ref="I3:L3"/>
    <mergeCell ref="I4:I7"/>
    <mergeCell ref="R7:S7"/>
    <mergeCell ref="AM17:AN17"/>
    <mergeCell ref="V7:W7"/>
    <mergeCell ref="K4:K7"/>
    <mergeCell ref="L4:L7"/>
    <mergeCell ref="T5:U5"/>
    <mergeCell ref="A1:Z1"/>
    <mergeCell ref="H2:M2"/>
    <mergeCell ref="V4:Z4"/>
    <mergeCell ref="X7:Y7"/>
    <mergeCell ref="N4:Q4"/>
    <mergeCell ref="N7:O7"/>
    <mergeCell ref="X5:Y5"/>
    <mergeCell ref="R5:S5"/>
    <mergeCell ref="E2:E7"/>
    <mergeCell ref="P7:Q7"/>
    <mergeCell ref="A2:A7"/>
    <mergeCell ref="C2:D3"/>
    <mergeCell ref="H3:H7"/>
    <mergeCell ref="J4:J7"/>
    <mergeCell ref="D4:D7"/>
    <mergeCell ref="G2:G7"/>
    <mergeCell ref="F2:F7"/>
    <mergeCell ref="B2:B7"/>
    <mergeCell ref="A61:B61"/>
    <mergeCell ref="A62:B62"/>
    <mergeCell ref="C4:C7"/>
    <mergeCell ref="A142:B142"/>
    <mergeCell ref="A138:B138"/>
    <mergeCell ref="A122:M122"/>
    <mergeCell ref="A140:B140"/>
    <mergeCell ref="A141:B141"/>
    <mergeCell ref="A22:B22"/>
    <mergeCell ref="A20:B20"/>
    <mergeCell ref="A60:B60"/>
    <mergeCell ref="A10:Z10"/>
    <mergeCell ref="A119:B119"/>
    <mergeCell ref="R4:U4"/>
    <mergeCell ref="V5:W5"/>
    <mergeCell ref="A9:Z9"/>
    <mergeCell ref="M3:M7"/>
    <mergeCell ref="T7:U7"/>
    <mergeCell ref="N2:Z3"/>
    <mergeCell ref="P5:Q5"/>
    <mergeCell ref="V150:W150"/>
    <mergeCell ref="N150:O150"/>
    <mergeCell ref="P150:Q150"/>
    <mergeCell ref="K152:M152"/>
    <mergeCell ref="N152:Q152"/>
    <mergeCell ref="R152:U152"/>
    <mergeCell ref="N151:Q151"/>
    <mergeCell ref="R151:U151"/>
    <mergeCell ref="V151:Z151"/>
    <mergeCell ref="X150:Y150"/>
    <mergeCell ref="R149:S149"/>
    <mergeCell ref="N154:Q154"/>
    <mergeCell ref="R154:U154"/>
    <mergeCell ref="T149:U149"/>
    <mergeCell ref="R150:S150"/>
    <mergeCell ref="B153:T153"/>
    <mergeCell ref="AD41:AG41"/>
    <mergeCell ref="R156:U156"/>
    <mergeCell ref="D156:F156"/>
    <mergeCell ref="H156:K156"/>
    <mergeCell ref="V154:Z154"/>
    <mergeCell ref="D154:F154"/>
    <mergeCell ref="H154:K154"/>
    <mergeCell ref="T150:U150"/>
    <mergeCell ref="N149:O149"/>
    <mergeCell ref="P149:Q149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96" r:id="rId1"/>
  <rowBreaks count="1" manualBreakCount="1">
    <brk id="130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90"/>
  <sheetViews>
    <sheetView tabSelected="1" zoomScale="60" zoomScaleNormal="60" zoomScaleSheetLayoutView="90" zoomScalePageLayoutView="80" workbookViewId="0" topLeftCell="A1">
      <selection activeCell="B2" sqref="B2:B7"/>
    </sheetView>
  </sheetViews>
  <sheetFormatPr defaultColWidth="9.00390625" defaultRowHeight="12.75" outlineLevelCol="1"/>
  <cols>
    <col min="1" max="1" width="10.00390625" style="1486" customWidth="1"/>
    <col min="2" max="2" width="35.125" style="1432" customWidth="1"/>
    <col min="3" max="3" width="6.875" style="1487" customWidth="1"/>
    <col min="4" max="4" width="5.625" style="1488" customWidth="1"/>
    <col min="5" max="6" width="5.625" style="1487" customWidth="1"/>
    <col min="7" max="7" width="8.125" style="1487" customWidth="1"/>
    <col min="8" max="8" width="9.00390625" style="1432" customWidth="1"/>
    <col min="9" max="9" width="7.625" style="1432" customWidth="1"/>
    <col min="10" max="10" width="7.125" style="1432" customWidth="1"/>
    <col min="11" max="11" width="7.00390625" style="1432" customWidth="1"/>
    <col min="12" max="12" width="6.625" style="1432" customWidth="1"/>
    <col min="13" max="13" width="8.125" style="1432" customWidth="1"/>
    <col min="14" max="14" width="7.625" style="278" customWidth="1"/>
    <col min="15" max="15" width="5.375" style="1432" customWidth="1"/>
    <col min="16" max="16" width="7.625" style="1433" customWidth="1"/>
    <col min="17" max="17" width="4.875" style="1433" customWidth="1"/>
    <col min="18" max="18" width="6.375" style="278" customWidth="1"/>
    <col min="19" max="19" width="5.625" style="1432" customWidth="1"/>
    <col min="20" max="20" width="6.625" style="1432" customWidth="1"/>
    <col min="21" max="21" width="5.375" style="1432" customWidth="1"/>
    <col min="22" max="22" width="7.625" style="278" customWidth="1"/>
    <col min="23" max="23" width="4.625" style="1432" customWidth="1"/>
    <col min="24" max="24" width="5.875" style="1432" customWidth="1"/>
    <col min="25" max="25" width="5.125" style="1432" customWidth="1"/>
    <col min="26" max="26" width="8.875" style="1432" customWidth="1"/>
    <col min="27" max="27" width="5.625" style="1637" hidden="1" customWidth="1"/>
    <col min="28" max="28" width="9.75390625" style="8" hidden="1" customWidth="1"/>
    <col min="29" max="29" width="8.125" style="8" hidden="1" customWidth="1"/>
    <col min="30" max="30" width="9.125" style="8" hidden="1" customWidth="1"/>
    <col min="31" max="31" width="5.75390625" style="8" hidden="1" customWidth="1" outlineLevel="1"/>
    <col min="32" max="32" width="5.25390625" style="8" hidden="1" customWidth="1" outlineLevel="1"/>
    <col min="33" max="33" width="5.75390625" style="8" hidden="1" customWidth="1" outlineLevel="1"/>
    <col min="34" max="34" width="6.125" style="8" hidden="1" customWidth="1" outlineLevel="1"/>
    <col min="35" max="36" width="7.125" style="8" hidden="1" customWidth="1" outlineLevel="1"/>
    <col min="37" max="37" width="4.375" style="8" hidden="1" customWidth="1" outlineLevel="1"/>
    <col min="38" max="38" width="5.375" style="8" hidden="1" customWidth="1" outlineLevel="1"/>
    <col min="39" max="39" width="3.125" style="8" hidden="1" customWidth="1" outlineLevel="1"/>
    <col min="40" max="40" width="3.625" style="8" hidden="1" customWidth="1" outlineLevel="1"/>
    <col min="41" max="41" width="4.75390625" style="8" hidden="1" customWidth="1" outlineLevel="1"/>
    <col min="42" max="42" width="5.875" style="8" hidden="1" customWidth="1" outlineLevel="1"/>
    <col min="43" max="43" width="7.625" style="8" hidden="1" customWidth="1" outlineLevel="1"/>
    <col min="44" max="44" width="7.875" style="8" hidden="1" customWidth="1" outlineLevel="1"/>
    <col min="45" max="45" width="6.625" style="8" hidden="1" customWidth="1" outlineLevel="1"/>
    <col min="46" max="46" width="4.375" style="8" hidden="1" customWidth="1" outlineLevel="1"/>
    <col min="47" max="47" width="7.125" style="8" hidden="1" customWidth="1" outlineLevel="1"/>
    <col min="48" max="48" width="4.875" style="8" hidden="1" customWidth="1" outlineLevel="1"/>
    <col min="49" max="49" width="4.75390625" style="8" hidden="1" customWidth="1" outlineLevel="1"/>
    <col min="50" max="50" width="3.875" style="8" hidden="1" customWidth="1" outlineLevel="1"/>
    <col min="51" max="51" width="7.00390625" style="8" hidden="1" customWidth="1" outlineLevel="1"/>
    <col min="52" max="52" width="5.375" style="8" hidden="1" customWidth="1" collapsed="1"/>
    <col min="53" max="53" width="6.625" style="8" hidden="1" customWidth="1"/>
    <col min="54" max="54" width="5.25390625" style="8" hidden="1" customWidth="1"/>
    <col min="55" max="55" width="3.875" style="8" hidden="1" customWidth="1"/>
    <col min="56" max="56" width="8.375" style="8" hidden="1" customWidth="1"/>
    <col min="57" max="57" width="6.875" style="8" hidden="1" customWidth="1"/>
    <col min="58" max="59" width="6.625" style="8" hidden="1" customWidth="1"/>
    <col min="60" max="60" width="8.125" style="8" hidden="1" customWidth="1"/>
    <col min="61" max="61" width="6.875" style="8" hidden="1" customWidth="1"/>
    <col min="62" max="62" width="7.75390625" style="8" hidden="1" customWidth="1"/>
    <col min="63" max="63" width="9.375" style="8" hidden="1" customWidth="1"/>
    <col min="64" max="64" width="9.25390625" style="8" hidden="1" customWidth="1"/>
    <col min="65" max="65" width="7.625" style="8" hidden="1" customWidth="1"/>
    <col min="66" max="66" width="7.875" style="8" hidden="1" customWidth="1"/>
    <col min="67" max="67" width="4.375" style="8" hidden="1" customWidth="1"/>
    <col min="68" max="68" width="4.875" style="8" hidden="1" customWidth="1"/>
    <col min="69" max="76" width="0" style="8" hidden="1" customWidth="1"/>
    <col min="77" max="16384" width="9.125" style="8" customWidth="1"/>
  </cols>
  <sheetData>
    <row r="1" spans="1:27" s="5" customFormat="1" ht="18" customHeight="1" thickBot="1">
      <c r="A1" s="2206" t="s">
        <v>365</v>
      </c>
      <c r="B1" s="2207"/>
      <c r="C1" s="2207"/>
      <c r="D1" s="2207"/>
      <c r="E1" s="2207"/>
      <c r="F1" s="2207"/>
      <c r="G1" s="2207"/>
      <c r="H1" s="2207"/>
      <c r="I1" s="2207"/>
      <c r="J1" s="2207"/>
      <c r="K1" s="2207"/>
      <c r="L1" s="2207"/>
      <c r="M1" s="2207"/>
      <c r="N1" s="2207"/>
      <c r="O1" s="2207"/>
      <c r="P1" s="2207"/>
      <c r="Q1" s="2207"/>
      <c r="R1" s="2207"/>
      <c r="S1" s="2207"/>
      <c r="T1" s="2207"/>
      <c r="U1" s="2207"/>
      <c r="V1" s="2207"/>
      <c r="W1" s="2207"/>
      <c r="X1" s="2207"/>
      <c r="Y1" s="2207"/>
      <c r="Z1" s="2208"/>
      <c r="AA1" s="638"/>
    </row>
    <row r="2" spans="1:27" s="5" customFormat="1" ht="18.75" customHeight="1">
      <c r="A2" s="2209" t="s">
        <v>20</v>
      </c>
      <c r="B2" s="2212" t="s">
        <v>28</v>
      </c>
      <c r="C2" s="2214" t="s">
        <v>305</v>
      </c>
      <c r="D2" s="2215"/>
      <c r="E2" s="2217" t="s">
        <v>32</v>
      </c>
      <c r="F2" s="2217" t="s">
        <v>117</v>
      </c>
      <c r="G2" s="2217" t="s">
        <v>33</v>
      </c>
      <c r="H2" s="2212" t="s">
        <v>21</v>
      </c>
      <c r="I2" s="2212"/>
      <c r="J2" s="2212"/>
      <c r="K2" s="2212"/>
      <c r="L2" s="2212"/>
      <c r="M2" s="2212"/>
      <c r="N2" s="2220" t="s">
        <v>22</v>
      </c>
      <c r="O2" s="2221"/>
      <c r="P2" s="2221"/>
      <c r="Q2" s="2221"/>
      <c r="R2" s="2221"/>
      <c r="S2" s="2221"/>
      <c r="T2" s="2221"/>
      <c r="U2" s="2221"/>
      <c r="V2" s="2221"/>
      <c r="W2" s="2221"/>
      <c r="X2" s="2221"/>
      <c r="Y2" s="2221"/>
      <c r="Z2" s="2222"/>
      <c r="AA2" s="638"/>
    </row>
    <row r="3" spans="1:27" s="5" customFormat="1" ht="24.75" customHeight="1">
      <c r="A3" s="2210"/>
      <c r="B3" s="2080"/>
      <c r="C3" s="2077"/>
      <c r="D3" s="2216"/>
      <c r="E3" s="2218"/>
      <c r="F3" s="2218"/>
      <c r="G3" s="2218"/>
      <c r="H3" s="2183" t="s">
        <v>23</v>
      </c>
      <c r="I3" s="2190" t="s">
        <v>24</v>
      </c>
      <c r="J3" s="2191"/>
      <c r="K3" s="2191"/>
      <c r="L3" s="2191"/>
      <c r="M3" s="2183" t="s">
        <v>25</v>
      </c>
      <c r="N3" s="2223"/>
      <c r="O3" s="2224"/>
      <c r="P3" s="2224"/>
      <c r="Q3" s="2224"/>
      <c r="R3" s="2224"/>
      <c r="S3" s="2224"/>
      <c r="T3" s="2224"/>
      <c r="U3" s="2224"/>
      <c r="V3" s="2224"/>
      <c r="W3" s="2224"/>
      <c r="X3" s="2224"/>
      <c r="Y3" s="2224"/>
      <c r="Z3" s="2225"/>
      <c r="AA3" s="638"/>
    </row>
    <row r="4" spans="1:27" s="5" customFormat="1" ht="18" customHeight="1">
      <c r="A4" s="2210"/>
      <c r="B4" s="2080"/>
      <c r="C4" s="2183" t="s">
        <v>26</v>
      </c>
      <c r="D4" s="2183" t="s">
        <v>27</v>
      </c>
      <c r="E4" s="2218"/>
      <c r="F4" s="2218"/>
      <c r="G4" s="2218"/>
      <c r="H4" s="2183"/>
      <c r="I4" s="2180" t="s">
        <v>118</v>
      </c>
      <c r="J4" s="2183" t="s">
        <v>38</v>
      </c>
      <c r="K4" s="2193" t="s">
        <v>39</v>
      </c>
      <c r="L4" s="2195" t="s">
        <v>40</v>
      </c>
      <c r="M4" s="2183"/>
      <c r="N4" s="2128" t="s">
        <v>295</v>
      </c>
      <c r="O4" s="2128"/>
      <c r="P4" s="2128"/>
      <c r="Q4" s="2128"/>
      <c r="R4" s="2129" t="s">
        <v>296</v>
      </c>
      <c r="S4" s="2130"/>
      <c r="T4" s="2130"/>
      <c r="U4" s="2131"/>
      <c r="V4" s="2128" t="s">
        <v>291</v>
      </c>
      <c r="W4" s="2128"/>
      <c r="X4" s="2128"/>
      <c r="Y4" s="2128"/>
      <c r="Z4" s="2192"/>
      <c r="AA4" s="638"/>
    </row>
    <row r="5" spans="1:68" s="5" customFormat="1" ht="15.75">
      <c r="A5" s="2210"/>
      <c r="B5" s="2080"/>
      <c r="C5" s="2183"/>
      <c r="D5" s="2183"/>
      <c r="E5" s="2218"/>
      <c r="F5" s="2218"/>
      <c r="G5" s="2218"/>
      <c r="H5" s="2183"/>
      <c r="I5" s="2181"/>
      <c r="J5" s="2183"/>
      <c r="K5" s="2193"/>
      <c r="L5" s="2196"/>
      <c r="M5" s="2183"/>
      <c r="N5" s="2185">
        <v>1</v>
      </c>
      <c r="O5" s="2186"/>
      <c r="P5" s="2185">
        <v>2</v>
      </c>
      <c r="Q5" s="2186"/>
      <c r="R5" s="2185">
        <v>3</v>
      </c>
      <c r="S5" s="2186"/>
      <c r="T5" s="2185">
        <v>4</v>
      </c>
      <c r="U5" s="2186"/>
      <c r="V5" s="2185">
        <v>5</v>
      </c>
      <c r="W5" s="2186"/>
      <c r="X5" s="2185" t="s">
        <v>297</v>
      </c>
      <c r="Y5" s="2186"/>
      <c r="Z5" s="1520" t="s">
        <v>298</v>
      </c>
      <c r="AA5" s="638"/>
      <c r="AB5" s="1026">
        <v>22.5</v>
      </c>
      <c r="BD5" s="2185">
        <v>1</v>
      </c>
      <c r="BE5" s="2186"/>
      <c r="BF5" s="2185">
        <v>2</v>
      </c>
      <c r="BG5" s="2186"/>
      <c r="BH5" s="2185">
        <v>3</v>
      </c>
      <c r="BI5" s="2186"/>
      <c r="BJ5" s="2185">
        <v>4</v>
      </c>
      <c r="BK5" s="2186"/>
      <c r="BL5" s="2185">
        <v>5</v>
      </c>
      <c r="BM5" s="2186"/>
      <c r="BN5" s="2185" t="s">
        <v>297</v>
      </c>
      <c r="BO5" s="2186"/>
      <c r="BP5" s="1520" t="s">
        <v>298</v>
      </c>
    </row>
    <row r="6" spans="1:56" s="5" customFormat="1" ht="18.75" customHeight="1" thickBot="1">
      <c r="A6" s="2210"/>
      <c r="B6" s="2080"/>
      <c r="C6" s="2183"/>
      <c r="D6" s="2183"/>
      <c r="E6" s="2218"/>
      <c r="F6" s="2218"/>
      <c r="G6" s="2218"/>
      <c r="H6" s="2183"/>
      <c r="I6" s="2181"/>
      <c r="J6" s="2183"/>
      <c r="K6" s="2193"/>
      <c r="L6" s="2196"/>
      <c r="M6" s="2183"/>
      <c r="N6" s="2129" t="s">
        <v>41</v>
      </c>
      <c r="O6" s="2130"/>
      <c r="P6" s="2130"/>
      <c r="Q6" s="2130"/>
      <c r="R6" s="2130"/>
      <c r="S6" s="2130"/>
      <c r="T6" s="2130"/>
      <c r="U6" s="2130"/>
      <c r="V6" s="2130"/>
      <c r="W6" s="2130"/>
      <c r="X6" s="2130"/>
      <c r="Y6" s="2130"/>
      <c r="Z6" s="2201"/>
      <c r="AA6" s="638"/>
      <c r="AB6" s="1026">
        <v>63.5</v>
      </c>
      <c r="BD6" s="5" t="s">
        <v>31</v>
      </c>
    </row>
    <row r="7" spans="1:28" s="5" customFormat="1" ht="76.5" customHeight="1" thickBot="1">
      <c r="A7" s="2211"/>
      <c r="B7" s="2213"/>
      <c r="C7" s="2184"/>
      <c r="D7" s="2184"/>
      <c r="E7" s="2219"/>
      <c r="F7" s="2219"/>
      <c r="G7" s="2219"/>
      <c r="H7" s="2184"/>
      <c r="I7" s="2182"/>
      <c r="J7" s="2184"/>
      <c r="K7" s="2194"/>
      <c r="L7" s="2197"/>
      <c r="M7" s="2184"/>
      <c r="N7" s="1523" t="s">
        <v>348</v>
      </c>
      <c r="O7" s="1521" t="s">
        <v>349</v>
      </c>
      <c r="P7" s="1521" t="s">
        <v>348</v>
      </c>
      <c r="Q7" s="1521" t="s">
        <v>349</v>
      </c>
      <c r="R7" s="1523" t="s">
        <v>348</v>
      </c>
      <c r="S7" s="1521" t="s">
        <v>349</v>
      </c>
      <c r="T7" s="1521" t="s">
        <v>348</v>
      </c>
      <c r="U7" s="1521" t="s">
        <v>349</v>
      </c>
      <c r="V7" s="1523" t="s">
        <v>348</v>
      </c>
      <c r="W7" s="1521" t="s">
        <v>349</v>
      </c>
      <c r="X7" s="1521" t="s">
        <v>348</v>
      </c>
      <c r="Y7" s="1521" t="s">
        <v>349</v>
      </c>
      <c r="Z7" s="1522"/>
      <c r="AA7" s="638"/>
      <c r="AB7" s="1026">
        <v>137.5</v>
      </c>
    </row>
    <row r="8" spans="1:28" s="5" customFormat="1" ht="16.5" customHeight="1" thickBot="1">
      <c r="A8" s="1517">
        <v>1</v>
      </c>
      <c r="B8" s="1518">
        <v>2</v>
      </c>
      <c r="C8" s="1519">
        <v>3</v>
      </c>
      <c r="D8" s="1519">
        <v>4</v>
      </c>
      <c r="E8" s="1519">
        <v>5</v>
      </c>
      <c r="F8" s="1519">
        <v>6</v>
      </c>
      <c r="G8" s="1519">
        <v>7</v>
      </c>
      <c r="H8" s="1519">
        <v>8</v>
      </c>
      <c r="I8" s="1519">
        <v>9</v>
      </c>
      <c r="J8" s="1519">
        <v>10</v>
      </c>
      <c r="K8" s="1519">
        <v>11</v>
      </c>
      <c r="L8" s="1200">
        <v>12</v>
      </c>
      <c r="M8" s="1200">
        <v>13</v>
      </c>
      <c r="N8" s="1524">
        <v>14</v>
      </c>
      <c r="O8" s="1198">
        <v>15</v>
      </c>
      <c r="P8" s="1197">
        <v>16</v>
      </c>
      <c r="Q8" s="1198">
        <v>17</v>
      </c>
      <c r="R8" s="1524">
        <v>18</v>
      </c>
      <c r="S8" s="1198">
        <v>19</v>
      </c>
      <c r="T8" s="1197">
        <v>20</v>
      </c>
      <c r="U8" s="1198">
        <v>21</v>
      </c>
      <c r="V8" s="1543">
        <v>22</v>
      </c>
      <c r="W8" s="1200">
        <v>23</v>
      </c>
      <c r="X8" s="1201">
        <v>24</v>
      </c>
      <c r="Y8" s="1202">
        <v>25</v>
      </c>
      <c r="Z8" s="1199">
        <v>26</v>
      </c>
      <c r="AA8" s="638"/>
      <c r="AB8" s="1026">
        <v>21</v>
      </c>
    </row>
    <row r="9" spans="1:28" s="5" customFormat="1" ht="16.5" customHeight="1" thickBot="1">
      <c r="A9" s="2202" t="s">
        <v>257</v>
      </c>
      <c r="B9" s="2203"/>
      <c r="C9" s="2203"/>
      <c r="D9" s="2203"/>
      <c r="E9" s="2203"/>
      <c r="F9" s="2203"/>
      <c r="G9" s="2203"/>
      <c r="H9" s="2203"/>
      <c r="I9" s="2203"/>
      <c r="J9" s="2203"/>
      <c r="K9" s="2203"/>
      <c r="L9" s="2203"/>
      <c r="M9" s="2203"/>
      <c r="N9" s="2203"/>
      <c r="O9" s="2203"/>
      <c r="P9" s="2203"/>
      <c r="Q9" s="2203"/>
      <c r="R9" s="2203"/>
      <c r="S9" s="2203"/>
      <c r="T9" s="2203"/>
      <c r="U9" s="2203"/>
      <c r="V9" s="2203"/>
      <c r="W9" s="2203"/>
      <c r="X9" s="2204"/>
      <c r="Y9" s="2204"/>
      <c r="Z9" s="2205"/>
      <c r="AA9" s="638"/>
      <c r="AB9" s="1026">
        <f>SUM(AB5:AB8)</f>
        <v>244.5</v>
      </c>
    </row>
    <row r="10" spans="1:49" s="5" customFormat="1" ht="24.75" customHeight="1" thickBot="1">
      <c r="A10" s="2198" t="s">
        <v>52</v>
      </c>
      <c r="B10" s="2166"/>
      <c r="C10" s="2166"/>
      <c r="D10" s="2166"/>
      <c r="E10" s="2166"/>
      <c r="F10" s="2166"/>
      <c r="G10" s="2166"/>
      <c r="H10" s="2166"/>
      <c r="I10" s="2166"/>
      <c r="J10" s="2166"/>
      <c r="K10" s="2166"/>
      <c r="L10" s="2166"/>
      <c r="M10" s="2166"/>
      <c r="N10" s="2166"/>
      <c r="O10" s="2166"/>
      <c r="P10" s="2166"/>
      <c r="Q10" s="2166"/>
      <c r="R10" s="2166"/>
      <c r="S10" s="2166"/>
      <c r="T10" s="2166"/>
      <c r="U10" s="2166"/>
      <c r="V10" s="2166"/>
      <c r="W10" s="2166"/>
      <c r="X10" s="2166"/>
      <c r="Y10" s="2166"/>
      <c r="Z10" s="2199"/>
      <c r="AA10" s="638"/>
      <c r="AQ10" s="1064"/>
      <c r="AR10" s="1064">
        <v>1</v>
      </c>
      <c r="AS10" s="1064">
        <v>2</v>
      </c>
      <c r="AT10" s="1064">
        <v>3</v>
      </c>
      <c r="AU10" s="1064">
        <v>4</v>
      </c>
      <c r="AV10" s="1064">
        <v>5</v>
      </c>
      <c r="AW10" s="1064" t="s">
        <v>297</v>
      </c>
    </row>
    <row r="11" spans="1:67" s="5" customFormat="1" ht="33.75" customHeight="1" thickBot="1">
      <c r="A11" s="1203" t="s">
        <v>119</v>
      </c>
      <c r="B11" s="1204" t="s">
        <v>220</v>
      </c>
      <c r="C11" s="1205"/>
      <c r="D11" s="1181"/>
      <c r="E11" s="1182"/>
      <c r="F11" s="1183"/>
      <c r="G11" s="1184">
        <f>G12+G13</f>
        <v>6.5</v>
      </c>
      <c r="H11" s="1206">
        <f aca="true" t="shared" si="0" ref="H11:H19">G11*30</f>
        <v>195</v>
      </c>
      <c r="I11" s="1207"/>
      <c r="J11" s="1207"/>
      <c r="K11" s="1207"/>
      <c r="L11" s="1207"/>
      <c r="M11" s="1208"/>
      <c r="N11" s="1525"/>
      <c r="O11" s="1209"/>
      <c r="P11" s="1210"/>
      <c r="Q11" s="1211"/>
      <c r="R11" s="446"/>
      <c r="S11" s="1212"/>
      <c r="T11" s="1212"/>
      <c r="U11" s="1212"/>
      <c r="V11" s="446"/>
      <c r="W11" s="1212"/>
      <c r="X11" s="1212"/>
      <c r="Y11" s="1212"/>
      <c r="Z11" s="1213"/>
      <c r="AA11" s="808"/>
      <c r="AI11" s="1064" t="s">
        <v>299</v>
      </c>
      <c r="AJ11" s="1065">
        <f>SUMIF(AH$11:AH$19,1,G$11:G$19)</f>
        <v>1.5</v>
      </c>
      <c r="AQ11" s="1064" t="s">
        <v>361</v>
      </c>
      <c r="AR11" s="1064">
        <f aca="true" t="shared" si="1" ref="AR11:AW11">COUNTIF($C11:$C19,AR$10)</f>
        <v>1</v>
      </c>
      <c r="AS11" s="1064">
        <f t="shared" si="1"/>
        <v>0</v>
      </c>
      <c r="AT11" s="1064">
        <f t="shared" si="1"/>
        <v>0</v>
      </c>
      <c r="AU11" s="1064">
        <f t="shared" si="1"/>
        <v>0</v>
      </c>
      <c r="AV11" s="1064">
        <f t="shared" si="1"/>
        <v>0</v>
      </c>
      <c r="AW11" s="1064">
        <f t="shared" si="1"/>
        <v>0</v>
      </c>
      <c r="BD11" s="5">
        <f>IF(N11&lt;&gt;"","так","")</f>
      </c>
      <c r="BF11" s="5">
        <f>IF(P11&lt;&gt;"","так","")</f>
      </c>
      <c r="BG11" s="5">
        <f aca="true" t="shared" si="2" ref="BG11:BH26">IF(Q11&lt;&gt;"","так","")</f>
      </c>
      <c r="BH11" s="5">
        <f t="shared" si="2"/>
      </c>
      <c r="BI11" s="5">
        <f>IF(S11&lt;&gt;"","так","")</f>
      </c>
      <c r="BJ11" s="5">
        <f aca="true" t="shared" si="3" ref="BJ11:BJ74">IF(T11&lt;&gt;"","так","")</f>
      </c>
      <c r="BK11" s="5">
        <f>IF(U11&lt;&gt;"","так","")</f>
      </c>
      <c r="BL11" s="5">
        <f aca="true" t="shared" si="4" ref="BL11:BL76">IF(V11&lt;&gt;"","так","")</f>
      </c>
      <c r="BM11" s="5">
        <f>IF(W11&lt;&gt;"","так","")</f>
      </c>
      <c r="BN11" s="5" t="s">
        <v>396</v>
      </c>
      <c r="BO11" s="5">
        <f>IF(Y11&lt;&gt;"","так","")</f>
      </c>
    </row>
    <row r="12" spans="1:66" s="5" customFormat="1" ht="24.75" customHeight="1" thickBot="1">
      <c r="A12" s="1214"/>
      <c r="B12" s="1215" t="s">
        <v>48</v>
      </c>
      <c r="C12" s="1216"/>
      <c r="D12" s="1185"/>
      <c r="E12" s="1186"/>
      <c r="F12" s="1187"/>
      <c r="G12" s="1184">
        <v>5</v>
      </c>
      <c r="H12" s="1206">
        <f>G12*30</f>
        <v>150</v>
      </c>
      <c r="I12" s="1217"/>
      <c r="J12" s="1217"/>
      <c r="K12" s="1217"/>
      <c r="L12" s="1217"/>
      <c r="M12" s="1218"/>
      <c r="N12" s="1526"/>
      <c r="O12" s="1078"/>
      <c r="P12" s="1219"/>
      <c r="Q12" s="1220"/>
      <c r="R12" s="297"/>
      <c r="S12" s="1221"/>
      <c r="T12" s="1221"/>
      <c r="U12" s="1221"/>
      <c r="V12" s="297"/>
      <c r="W12" s="1221"/>
      <c r="X12" s="1221"/>
      <c r="Y12" s="1221"/>
      <c r="Z12" s="1222"/>
      <c r="AA12" s="808"/>
      <c r="AI12" s="1064" t="s">
        <v>300</v>
      </c>
      <c r="AJ12" s="1065">
        <f>SUMIF(AH$11:AH$19,2,G$11:G$19)</f>
        <v>0</v>
      </c>
      <c r="AQ12" s="1064" t="s">
        <v>362</v>
      </c>
      <c r="AR12" s="1064">
        <f aca="true" t="shared" si="5" ref="AR12:AW12">COUNTIF($D11:$D19,AR$10)</f>
        <v>0</v>
      </c>
      <c r="AS12" s="1064">
        <f t="shared" si="5"/>
        <v>0</v>
      </c>
      <c r="AT12" s="1064">
        <f t="shared" si="5"/>
        <v>0</v>
      </c>
      <c r="AU12" s="1064">
        <f t="shared" si="5"/>
        <v>0</v>
      </c>
      <c r="AV12" s="1064">
        <f t="shared" si="5"/>
        <v>0</v>
      </c>
      <c r="AW12" s="1064">
        <f t="shared" si="5"/>
        <v>1</v>
      </c>
      <c r="BD12" s="5">
        <f aca="true" t="shared" si="6" ref="BD12:BD75">IF(N12&lt;&gt;"","так","")</f>
      </c>
      <c r="BF12" s="5">
        <f aca="true" t="shared" si="7" ref="BF12:BF75">IF(P12&lt;&gt;"","так","")</f>
      </c>
      <c r="BH12" s="5">
        <f t="shared" si="2"/>
      </c>
      <c r="BJ12" s="5">
        <f t="shared" si="3"/>
      </c>
      <c r="BL12" s="5">
        <f t="shared" si="4"/>
      </c>
      <c r="BN12" s="5">
        <f aca="true" t="shared" si="8" ref="BN12:BN74">IF(X12&lt;&gt;"","так","")</f>
      </c>
    </row>
    <row r="13" spans="1:66" s="5" customFormat="1" ht="22.5" customHeight="1" thickBot="1">
      <c r="A13" s="1214"/>
      <c r="B13" s="1067" t="s">
        <v>114</v>
      </c>
      <c r="C13" s="1216"/>
      <c r="D13" s="1185" t="s">
        <v>297</v>
      </c>
      <c r="E13" s="1186"/>
      <c r="F13" s="1187"/>
      <c r="G13" s="1184">
        <v>1.5</v>
      </c>
      <c r="H13" s="1206">
        <f>G13*30</f>
        <v>45</v>
      </c>
      <c r="I13" s="1223">
        <v>4</v>
      </c>
      <c r="J13" s="1223"/>
      <c r="K13" s="1223"/>
      <c r="L13" s="1223">
        <v>4</v>
      </c>
      <c r="M13" s="1157">
        <f>H13-I13</f>
        <v>41</v>
      </c>
      <c r="N13" s="1526"/>
      <c r="O13" s="1078"/>
      <c r="P13" s="1219"/>
      <c r="Q13" s="1220"/>
      <c r="R13" s="297"/>
      <c r="S13" s="1221"/>
      <c r="T13" s="1221"/>
      <c r="U13" s="1221"/>
      <c r="V13" s="297"/>
      <c r="W13" s="1221"/>
      <c r="X13" s="1224">
        <v>4</v>
      </c>
      <c r="Y13" s="1220"/>
      <c r="Z13" s="1225"/>
      <c r="AA13" s="808">
        <v>3</v>
      </c>
      <c r="AH13" s="5">
        <v>3</v>
      </c>
      <c r="AI13" s="1064" t="s">
        <v>301</v>
      </c>
      <c r="AJ13" s="1065">
        <f>SUMIF(AH$11:AH$19,3,G$11:G$19)</f>
        <v>1.5</v>
      </c>
      <c r="AQ13" s="1064" t="s">
        <v>364</v>
      </c>
      <c r="AR13" s="1064">
        <f aca="true" t="shared" si="9" ref="AR13:AW13">COUNTIF($E11:$E19,AR$10)</f>
        <v>0</v>
      </c>
      <c r="AS13" s="1064">
        <f t="shared" si="9"/>
        <v>0</v>
      </c>
      <c r="AT13" s="1064">
        <f t="shared" si="9"/>
        <v>0</v>
      </c>
      <c r="AU13" s="1064">
        <f t="shared" si="9"/>
        <v>0</v>
      </c>
      <c r="AV13" s="1064">
        <f t="shared" si="9"/>
        <v>0</v>
      </c>
      <c r="AW13" s="1064">
        <f t="shared" si="9"/>
        <v>0</v>
      </c>
      <c r="BD13" s="5">
        <f t="shared" si="6"/>
      </c>
      <c r="BF13" s="5">
        <f t="shared" si="7"/>
      </c>
      <c r="BH13" s="5">
        <f t="shared" si="2"/>
      </c>
      <c r="BJ13" s="5">
        <f t="shared" si="3"/>
      </c>
      <c r="BL13" s="5">
        <f t="shared" si="4"/>
      </c>
      <c r="BN13" s="5" t="str">
        <f t="shared" si="8"/>
        <v>так</v>
      </c>
    </row>
    <row r="14" spans="1:66" s="5" customFormat="1" ht="24" customHeight="1">
      <c r="A14" s="1214" t="s">
        <v>120</v>
      </c>
      <c r="B14" s="1226" t="s">
        <v>109</v>
      </c>
      <c r="C14" s="1216" t="s">
        <v>108</v>
      </c>
      <c r="D14" s="1227"/>
      <c r="E14" s="1228"/>
      <c r="F14" s="1196"/>
      <c r="G14" s="1081">
        <v>4.5</v>
      </c>
      <c r="H14" s="1229">
        <f t="shared" si="0"/>
        <v>135</v>
      </c>
      <c r="I14" s="1230"/>
      <c r="J14" s="1230"/>
      <c r="K14" s="1217"/>
      <c r="L14" s="1217"/>
      <c r="M14" s="1231"/>
      <c r="N14" s="1526"/>
      <c r="O14" s="1232"/>
      <c r="P14" s="1233"/>
      <c r="Q14" s="1233"/>
      <c r="R14" s="254"/>
      <c r="S14" s="1234"/>
      <c r="T14" s="1234"/>
      <c r="U14" s="1234"/>
      <c r="V14" s="254"/>
      <c r="W14" s="1234"/>
      <c r="X14" s="1234"/>
      <c r="Y14" s="1234"/>
      <c r="Z14" s="1235"/>
      <c r="AA14" s="808"/>
      <c r="AI14" s="1064"/>
      <c r="AJ14" s="1065">
        <f>SUM(AJ11:AJ13)</f>
        <v>3</v>
      </c>
      <c r="AQ14" s="1064" t="s">
        <v>363</v>
      </c>
      <c r="AR14" s="1064">
        <f aca="true" t="shared" si="10" ref="AR14:AW14">COUNTIF($F11:$F19,AR$10)</f>
        <v>0</v>
      </c>
      <c r="AS14" s="1064">
        <f t="shared" si="10"/>
        <v>0</v>
      </c>
      <c r="AT14" s="1064">
        <f t="shared" si="10"/>
        <v>0</v>
      </c>
      <c r="AU14" s="1064">
        <f t="shared" si="10"/>
        <v>0</v>
      </c>
      <c r="AV14" s="1064">
        <f t="shared" si="10"/>
        <v>0</v>
      </c>
      <c r="AW14" s="1064">
        <f t="shared" si="10"/>
        <v>0</v>
      </c>
      <c r="BD14" s="5">
        <f t="shared" si="6"/>
      </c>
      <c r="BF14" s="5">
        <f t="shared" si="7"/>
      </c>
      <c r="BH14" s="5">
        <f t="shared" si="2"/>
      </c>
      <c r="BJ14" s="5">
        <f t="shared" si="3"/>
      </c>
      <c r="BL14" s="5">
        <f t="shared" si="4"/>
      </c>
      <c r="BN14" s="5">
        <f t="shared" si="8"/>
      </c>
    </row>
    <row r="15" spans="1:66" s="5" customFormat="1" ht="30.75" customHeight="1">
      <c r="A15" s="1214" t="s">
        <v>121</v>
      </c>
      <c r="B15" s="1226" t="s">
        <v>111</v>
      </c>
      <c r="C15" s="1216"/>
      <c r="D15" s="1227" t="s">
        <v>110</v>
      </c>
      <c r="E15" s="1228"/>
      <c r="F15" s="1196"/>
      <c r="G15" s="1081">
        <v>3</v>
      </c>
      <c r="H15" s="1229">
        <f t="shared" si="0"/>
        <v>90</v>
      </c>
      <c r="I15" s="1217"/>
      <c r="J15" s="1217"/>
      <c r="K15" s="1217"/>
      <c r="L15" s="1217"/>
      <c r="M15" s="1152"/>
      <c r="N15" s="1526"/>
      <c r="O15" s="1078"/>
      <c r="P15" s="1220"/>
      <c r="Q15" s="1220"/>
      <c r="R15" s="1541"/>
      <c r="S15" s="1221"/>
      <c r="T15" s="1221"/>
      <c r="U15" s="1221"/>
      <c r="V15" s="254"/>
      <c r="W15" s="1234"/>
      <c r="X15" s="1234"/>
      <c r="Y15" s="1234"/>
      <c r="Z15" s="1235"/>
      <c r="AA15" s="808"/>
      <c r="BD15" s="5">
        <f t="shared" si="6"/>
      </c>
      <c r="BF15" s="5">
        <f t="shared" si="7"/>
      </c>
      <c r="BH15" s="5">
        <f t="shared" si="2"/>
      </c>
      <c r="BJ15" s="5">
        <f t="shared" si="3"/>
      </c>
      <c r="BL15" s="5">
        <f t="shared" si="4"/>
      </c>
      <c r="BN15" s="5">
        <f t="shared" si="8"/>
      </c>
    </row>
    <row r="16" spans="1:66" s="5" customFormat="1" ht="29.25" customHeight="1">
      <c r="A16" s="1214" t="s">
        <v>122</v>
      </c>
      <c r="B16" s="1226" t="s">
        <v>112</v>
      </c>
      <c r="C16" s="1216" t="s">
        <v>108</v>
      </c>
      <c r="D16" s="1216"/>
      <c r="E16" s="1236"/>
      <c r="F16" s="1237"/>
      <c r="G16" s="1081">
        <v>4</v>
      </c>
      <c r="H16" s="1229">
        <f t="shared" si="0"/>
        <v>120</v>
      </c>
      <c r="I16" s="1238"/>
      <c r="J16" s="1238"/>
      <c r="K16" s="1238"/>
      <c r="L16" s="1238"/>
      <c r="M16" s="1238"/>
      <c r="N16" s="1527"/>
      <c r="O16" s="1239"/>
      <c r="P16" s="1220"/>
      <c r="Q16" s="1233"/>
      <c r="R16" s="254"/>
      <c r="S16" s="1234"/>
      <c r="T16" s="1234"/>
      <c r="U16" s="1234"/>
      <c r="V16" s="254"/>
      <c r="W16" s="1234"/>
      <c r="X16" s="1234"/>
      <c r="Y16" s="1234"/>
      <c r="Z16" s="1235"/>
      <c r="AA16" s="808"/>
      <c r="AB16" s="5" t="s">
        <v>299</v>
      </c>
      <c r="AC16" s="5">
        <f>G19</f>
        <v>1.5</v>
      </c>
      <c r="BD16" s="5">
        <f t="shared" si="6"/>
      </c>
      <c r="BF16" s="5">
        <f t="shared" si="7"/>
      </c>
      <c r="BH16" s="5">
        <f t="shared" si="2"/>
      </c>
      <c r="BJ16" s="5">
        <f t="shared" si="3"/>
      </c>
      <c r="BL16" s="5">
        <f t="shared" si="4"/>
      </c>
      <c r="BN16" s="5">
        <f t="shared" si="8"/>
      </c>
    </row>
    <row r="17" spans="1:66" s="5" customFormat="1" ht="22.5" customHeight="1" thickBot="1">
      <c r="A17" s="1113" t="s">
        <v>123</v>
      </c>
      <c r="B17" s="1240" t="s">
        <v>113</v>
      </c>
      <c r="C17" s="1241"/>
      <c r="D17" s="1241"/>
      <c r="E17" s="1242"/>
      <c r="F17" s="1243"/>
      <c r="G17" s="1493">
        <v>4.5</v>
      </c>
      <c r="H17" s="1244">
        <f t="shared" si="0"/>
        <v>135</v>
      </c>
      <c r="I17" s="1245"/>
      <c r="J17" s="1245"/>
      <c r="K17" s="1245"/>
      <c r="L17" s="1245"/>
      <c r="M17" s="1245"/>
      <c r="N17" s="1528"/>
      <c r="O17" s="1246"/>
      <c r="P17" s="1247"/>
      <c r="Q17" s="1248"/>
      <c r="R17" s="431"/>
      <c r="S17" s="1249"/>
      <c r="T17" s="1249"/>
      <c r="U17" s="1249"/>
      <c r="V17" s="431"/>
      <c r="W17" s="1249"/>
      <c r="X17" s="1249"/>
      <c r="Y17" s="1249"/>
      <c r="Z17" s="1250"/>
      <c r="AA17" s="808"/>
      <c r="AB17" s="5" t="s">
        <v>300</v>
      </c>
      <c r="AC17" s="2092"/>
      <c r="AD17" s="2092"/>
      <c r="AE17" s="2092"/>
      <c r="AF17" s="2092"/>
      <c r="AG17" s="2092"/>
      <c r="AH17" s="2092"/>
      <c r="AI17" s="2092"/>
      <c r="AJ17" s="2092"/>
      <c r="AK17" s="2092"/>
      <c r="AL17" s="2092"/>
      <c r="AM17" s="2092"/>
      <c r="AN17" s="2092"/>
      <c r="AO17" s="2092"/>
      <c r="AP17" s="2092"/>
      <c r="AQ17" s="2092"/>
      <c r="AR17" s="2092"/>
      <c r="AS17" s="611"/>
      <c r="BD17" s="5" t="s">
        <v>396</v>
      </c>
      <c r="BF17" s="5">
        <f t="shared" si="7"/>
      </c>
      <c r="BH17" s="5">
        <f t="shared" si="2"/>
      </c>
      <c r="BJ17" s="5">
        <f t="shared" si="3"/>
      </c>
      <c r="BL17" s="5">
        <f t="shared" si="4"/>
      </c>
      <c r="BN17" s="5">
        <f t="shared" si="8"/>
      </c>
    </row>
    <row r="18" spans="1:66" s="5" customFormat="1" ht="22.5" customHeight="1" thickBot="1">
      <c r="A18" s="1251"/>
      <c r="B18" s="1215" t="s">
        <v>48</v>
      </c>
      <c r="C18" s="1157"/>
      <c r="D18" s="1157"/>
      <c r="E18" s="1252"/>
      <c r="F18" s="1253"/>
      <c r="G18" s="1102">
        <v>3</v>
      </c>
      <c r="H18" s="1155">
        <f t="shared" si="0"/>
        <v>90</v>
      </c>
      <c r="I18" s="1223"/>
      <c r="J18" s="1223"/>
      <c r="K18" s="1223"/>
      <c r="L18" s="1223"/>
      <c r="M18" s="1223"/>
      <c r="N18" s="1529"/>
      <c r="O18" s="1254"/>
      <c r="P18" s="1255"/>
      <c r="Q18" s="1256"/>
      <c r="R18" s="255"/>
      <c r="S18" s="1257"/>
      <c r="T18" s="1257"/>
      <c r="U18" s="1257"/>
      <c r="V18" s="255"/>
      <c r="W18" s="1257"/>
      <c r="X18" s="1257"/>
      <c r="Y18" s="1258"/>
      <c r="Z18" s="1259"/>
      <c r="AA18" s="808"/>
      <c r="AB18" s="5" t="s">
        <v>301</v>
      </c>
      <c r="AC18" s="612">
        <f>G19</f>
        <v>1.5</v>
      </c>
      <c r="AD18" s="612"/>
      <c r="AE18" s="612"/>
      <c r="AF18" s="612"/>
      <c r="AG18" s="612"/>
      <c r="AH18" s="612"/>
      <c r="AI18" s="612"/>
      <c r="AJ18" s="612"/>
      <c r="AK18" s="612"/>
      <c r="AL18" s="612"/>
      <c r="AM18" s="612"/>
      <c r="AN18" s="612"/>
      <c r="AO18" s="612"/>
      <c r="AP18" s="612"/>
      <c r="AQ18" s="613"/>
      <c r="AR18" s="613"/>
      <c r="AS18" s="612"/>
      <c r="BD18" s="5">
        <f t="shared" si="6"/>
      </c>
      <c r="BF18" s="5">
        <f t="shared" si="7"/>
      </c>
      <c r="BH18" s="5">
        <f t="shared" si="2"/>
      </c>
      <c r="BJ18" s="5">
        <f t="shared" si="3"/>
      </c>
      <c r="BL18" s="5">
        <f t="shared" si="4"/>
      </c>
      <c r="BN18" s="5">
        <f t="shared" si="8"/>
      </c>
    </row>
    <row r="19" spans="1:66" s="5" customFormat="1" ht="26.25" customHeight="1" thickBot="1">
      <c r="A19" s="1113" t="s">
        <v>195</v>
      </c>
      <c r="B19" s="1067" t="s">
        <v>114</v>
      </c>
      <c r="C19" s="1260">
        <v>1</v>
      </c>
      <c r="D19" s="1261"/>
      <c r="E19" s="1262"/>
      <c r="F19" s="1263"/>
      <c r="G19" s="1427">
        <v>1.5</v>
      </c>
      <c r="H19" s="1155">
        <f t="shared" si="0"/>
        <v>45</v>
      </c>
      <c r="I19" s="1223">
        <v>4</v>
      </c>
      <c r="J19" s="1223">
        <v>4</v>
      </c>
      <c r="K19" s="1223"/>
      <c r="L19" s="1223">
        <v>0</v>
      </c>
      <c r="M19" s="1157">
        <f>H19-I19</f>
        <v>41</v>
      </c>
      <c r="N19" s="1529">
        <v>4</v>
      </c>
      <c r="O19" s="1099"/>
      <c r="P19" s="1255"/>
      <c r="Q19" s="1256"/>
      <c r="R19" s="255"/>
      <c r="S19" s="1257"/>
      <c r="T19" s="1257"/>
      <c r="U19" s="1257"/>
      <c r="V19" s="255"/>
      <c r="W19" s="1257"/>
      <c r="X19" s="1257"/>
      <c r="Y19" s="1257"/>
      <c r="Z19" s="1259"/>
      <c r="AA19" s="808">
        <v>1</v>
      </c>
      <c r="AC19" s="614"/>
      <c r="AD19" s="615"/>
      <c r="AE19" s="615"/>
      <c r="AF19" s="548"/>
      <c r="AG19" s="616"/>
      <c r="AH19" s="616">
        <v>1</v>
      </c>
      <c r="AI19" s="617"/>
      <c r="AJ19" s="617"/>
      <c r="AK19" s="617"/>
      <c r="AL19" s="617"/>
      <c r="AM19" s="617"/>
      <c r="AN19" s="617"/>
      <c r="AO19" s="617"/>
      <c r="AP19" s="617"/>
      <c r="AQ19" s="617"/>
      <c r="AR19" s="617"/>
      <c r="AS19" s="617"/>
      <c r="BD19" s="5" t="str">
        <f t="shared" si="6"/>
        <v>так</v>
      </c>
      <c r="BF19" s="5">
        <f t="shared" si="7"/>
      </c>
      <c r="BH19" s="5">
        <f t="shared" si="2"/>
      </c>
      <c r="BJ19" s="5">
        <f t="shared" si="3"/>
      </c>
      <c r="BL19" s="5">
        <f t="shared" si="4"/>
      </c>
      <c r="BN19" s="5">
        <f t="shared" si="8"/>
      </c>
    </row>
    <row r="20" spans="1:66" ht="19.5" thickBot="1">
      <c r="A20" s="2153" t="s">
        <v>53</v>
      </c>
      <c r="B20" s="2154"/>
      <c r="C20" s="1264"/>
      <c r="D20" s="1265"/>
      <c r="E20" s="1266"/>
      <c r="F20" s="1267"/>
      <c r="G20" s="1268">
        <f>SUM(G21+G22)</f>
        <v>22.5</v>
      </c>
      <c r="H20" s="1269">
        <f>SUM(H21+H22)</f>
        <v>675</v>
      </c>
      <c r="I20" s="1264"/>
      <c r="J20" s="1264"/>
      <c r="K20" s="1264"/>
      <c r="L20" s="1264"/>
      <c r="M20" s="1264"/>
      <c r="N20" s="1530"/>
      <c r="O20" s="1270"/>
      <c r="P20" s="1271"/>
      <c r="Q20" s="1271"/>
      <c r="R20" s="472"/>
      <c r="S20" s="1272"/>
      <c r="T20" s="1272"/>
      <c r="U20" s="1272"/>
      <c r="V20" s="472"/>
      <c r="W20" s="1272"/>
      <c r="X20" s="1272"/>
      <c r="Y20" s="1272"/>
      <c r="Z20" s="1272"/>
      <c r="AA20" s="1633"/>
      <c r="AC20" s="618"/>
      <c r="AF20" s="619"/>
      <c r="AG20" s="619"/>
      <c r="AH20" s="619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  <c r="BD20" s="5"/>
      <c r="BF20" s="5">
        <f t="shared" si="7"/>
      </c>
      <c r="BH20" s="5">
        <f t="shared" si="2"/>
      </c>
      <c r="BJ20" s="5">
        <f t="shared" si="3"/>
      </c>
      <c r="BL20" s="5">
        <f t="shared" si="4"/>
      </c>
      <c r="BN20" s="5">
        <f t="shared" si="8"/>
      </c>
    </row>
    <row r="21" spans="1:66" ht="19.5" thickBot="1">
      <c r="A21" s="2156" t="s">
        <v>54</v>
      </c>
      <c r="B21" s="2157"/>
      <c r="C21" s="1157"/>
      <c r="D21" s="1157"/>
      <c r="E21" s="1273"/>
      <c r="F21" s="1157"/>
      <c r="G21" s="1274">
        <f>SUMIF($B$11:$B$19,"=*на базі ВНЗ 1 рівня*",G11:G19)</f>
        <v>19.5</v>
      </c>
      <c r="H21" s="1275">
        <f>SUMIF($B$11:$B$19,"=*на базі ВНЗ 1 рівня*",H11:H19)</f>
        <v>585</v>
      </c>
      <c r="I21" s="1276"/>
      <c r="J21" s="1276"/>
      <c r="K21" s="1276"/>
      <c r="L21" s="1276"/>
      <c r="M21" s="1276"/>
      <c r="N21" s="1531"/>
      <c r="O21" s="1276"/>
      <c r="P21" s="1277"/>
      <c r="Q21" s="1277"/>
      <c r="R21" s="478"/>
      <c r="S21" s="1278"/>
      <c r="T21" s="1278"/>
      <c r="U21" s="1278"/>
      <c r="V21" s="478"/>
      <c r="W21" s="1278"/>
      <c r="X21" s="1278"/>
      <c r="Y21" s="1278"/>
      <c r="Z21" s="1279"/>
      <c r="AA21" s="1633"/>
      <c r="AC21" s="618"/>
      <c r="AF21" s="619"/>
      <c r="AG21" s="619"/>
      <c r="AH21" s="619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BD21" s="5"/>
      <c r="BF21" s="5">
        <f t="shared" si="7"/>
      </c>
      <c r="BH21" s="5">
        <f t="shared" si="2"/>
      </c>
      <c r="BJ21" s="5">
        <f t="shared" si="3"/>
      </c>
      <c r="BL21" s="5">
        <f t="shared" si="4"/>
      </c>
      <c r="BN21" s="5">
        <f t="shared" si="8"/>
      </c>
    </row>
    <row r="22" spans="1:66" s="32" customFormat="1" ht="30" customHeight="1" thickBot="1">
      <c r="A22" s="2153" t="s">
        <v>55</v>
      </c>
      <c r="B22" s="2154"/>
      <c r="C22" s="1280"/>
      <c r="D22" s="1280"/>
      <c r="E22" s="1281"/>
      <c r="F22" s="1280"/>
      <c r="G22" s="1282">
        <f aca="true" t="shared" si="11" ref="G22:M22">SUMIF($B$11:$B$19,"=* ДДМА*",G11:G19)</f>
        <v>3</v>
      </c>
      <c r="H22" s="1280">
        <f t="shared" si="11"/>
        <v>90</v>
      </c>
      <c r="I22" s="1280">
        <f t="shared" si="11"/>
        <v>8</v>
      </c>
      <c r="J22" s="1280">
        <f t="shared" si="11"/>
        <v>4</v>
      </c>
      <c r="K22" s="1280">
        <f t="shared" si="11"/>
        <v>0</v>
      </c>
      <c r="L22" s="1280">
        <f t="shared" si="11"/>
        <v>4</v>
      </c>
      <c r="M22" s="1281">
        <f t="shared" si="11"/>
        <v>82</v>
      </c>
      <c r="N22" s="1532">
        <f>SUM(N11:N19)</f>
        <v>4</v>
      </c>
      <c r="O22" s="1283"/>
      <c r="P22" s="1283">
        <f>SUM(P11:P19)</f>
        <v>0</v>
      </c>
      <c r="Q22" s="1283"/>
      <c r="R22" s="1532">
        <f>SUM(R11:R19)</f>
        <v>0</v>
      </c>
      <c r="S22" s="1283"/>
      <c r="T22" s="1283">
        <f>SUM(T11:T19)</f>
        <v>0</v>
      </c>
      <c r="U22" s="1283"/>
      <c r="V22" s="1532">
        <f>SUM(V11:V19)</f>
        <v>0</v>
      </c>
      <c r="W22" s="1283"/>
      <c r="X22" s="1283">
        <f>SUM(X11:X19)</f>
        <v>4</v>
      </c>
      <c r="Y22" s="1283"/>
      <c r="Z22" s="1284">
        <f>SUM(Z11:Z19)</f>
        <v>0</v>
      </c>
      <c r="AA22" s="1633"/>
      <c r="AB22" s="8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8"/>
      <c r="AU22" s="8"/>
      <c r="AV22" s="8"/>
      <c r="AW22" s="8"/>
      <c r="AX22" s="8"/>
      <c r="BD22" s="5"/>
      <c r="BF22" s="5"/>
      <c r="BH22" s="5"/>
      <c r="BJ22" s="5"/>
      <c r="BL22" s="5"/>
      <c r="BN22" s="5"/>
    </row>
    <row r="23" spans="1:66" ht="30" customHeight="1" thickBot="1">
      <c r="A23" s="2187" t="s">
        <v>56</v>
      </c>
      <c r="B23" s="2188"/>
      <c r="C23" s="2188"/>
      <c r="D23" s="2188"/>
      <c r="E23" s="2188"/>
      <c r="F23" s="2188"/>
      <c r="G23" s="2188"/>
      <c r="H23" s="2188"/>
      <c r="I23" s="2188"/>
      <c r="J23" s="2188"/>
      <c r="K23" s="2188"/>
      <c r="L23" s="2188"/>
      <c r="M23" s="2188"/>
      <c r="N23" s="2188"/>
      <c r="O23" s="2188"/>
      <c r="P23" s="2188"/>
      <c r="Q23" s="2188"/>
      <c r="R23" s="2188"/>
      <c r="S23" s="2188"/>
      <c r="T23" s="2188"/>
      <c r="U23" s="2188"/>
      <c r="V23" s="2188"/>
      <c r="W23" s="2188"/>
      <c r="X23" s="2188"/>
      <c r="Y23" s="2188"/>
      <c r="Z23" s="2189"/>
      <c r="AA23" s="1634"/>
      <c r="AB23" s="36"/>
      <c r="AC23" s="36"/>
      <c r="AD23" s="36"/>
      <c r="AQ23" s="1064"/>
      <c r="AR23" s="1064">
        <v>1</v>
      </c>
      <c r="AS23" s="1064">
        <v>2</v>
      </c>
      <c r="AT23" s="1064">
        <v>3</v>
      </c>
      <c r="AU23" s="1064">
        <v>4</v>
      </c>
      <c r="AV23" s="1064">
        <v>5</v>
      </c>
      <c r="AW23" s="1064" t="s">
        <v>297</v>
      </c>
      <c r="BD23" s="5">
        <f t="shared" si="6"/>
      </c>
      <c r="BF23" s="5">
        <f t="shared" si="7"/>
      </c>
      <c r="BH23" s="5">
        <f t="shared" si="2"/>
      </c>
      <c r="BJ23" s="5">
        <f t="shared" si="3"/>
      </c>
      <c r="BL23" s="5">
        <f t="shared" si="4"/>
      </c>
      <c r="BN23" s="5">
        <f t="shared" si="8"/>
      </c>
    </row>
    <row r="24" spans="1:66" s="6" customFormat="1" ht="41.25" customHeight="1">
      <c r="A24" s="1285" t="s">
        <v>126</v>
      </c>
      <c r="B24" s="1286" t="s">
        <v>196</v>
      </c>
      <c r="C24" s="1287"/>
      <c r="D24" s="1287"/>
      <c r="E24" s="1287"/>
      <c r="F24" s="1287"/>
      <c r="G24" s="1219">
        <v>4</v>
      </c>
      <c r="H24" s="1288">
        <f aca="true" t="shared" si="12" ref="H24:H64">G24*30</f>
        <v>120</v>
      </c>
      <c r="I24" s="1289"/>
      <c r="J24" s="1289"/>
      <c r="K24" s="1290"/>
      <c r="L24" s="1290"/>
      <c r="M24" s="1216"/>
      <c r="N24" s="267"/>
      <c r="O24" s="1291"/>
      <c r="P24" s="1291"/>
      <c r="Q24" s="1291"/>
      <c r="R24" s="259"/>
      <c r="S24" s="1292"/>
      <c r="T24" s="1292"/>
      <c r="U24" s="1292"/>
      <c r="V24" s="259"/>
      <c r="W24" s="1292"/>
      <c r="X24" s="1220"/>
      <c r="Y24" s="1220"/>
      <c r="Z24" s="1293"/>
      <c r="AA24" s="1635"/>
      <c r="AC24" s="615"/>
      <c r="AD24" s="621"/>
      <c r="AE24" s="621"/>
      <c r="AF24" s="621"/>
      <c r="AG24" s="621"/>
      <c r="AH24" s="621"/>
      <c r="AI24" s="1064" t="s">
        <v>299</v>
      </c>
      <c r="AJ24" s="1065">
        <f>SUMIF(AH$24:AH$65,1,G$24:G$65)</f>
        <v>24.5</v>
      </c>
      <c r="AK24" s="622"/>
      <c r="AL24" s="622"/>
      <c r="AM24" s="622"/>
      <c r="AN24" s="622"/>
      <c r="AO24" s="622"/>
      <c r="AP24" s="622"/>
      <c r="AQ24" s="1064" t="s">
        <v>361</v>
      </c>
      <c r="AR24" s="1064">
        <f>COUNTIF($C24:$C65,AR$10)</f>
        <v>1</v>
      </c>
      <c r="AS24" s="1064">
        <f>COUNTIF($C24:$C65,AS$10)</f>
        <v>4</v>
      </c>
      <c r="AT24" s="1064">
        <f>COUNTIF($C24:$C65,AT$10)</f>
        <v>0</v>
      </c>
      <c r="AU24" s="1064">
        <f>COUNTIF($C24:$C65,AU$10)-1</f>
        <v>0</v>
      </c>
      <c r="AV24" s="1064">
        <f>COUNTIF($C24:$C65,AV$10)</f>
        <v>0</v>
      </c>
      <c r="AW24" s="1064">
        <f>COUNTIF($C24:$C65,AW$10)</f>
        <v>1</v>
      </c>
      <c r="BD24" s="5">
        <f t="shared" si="6"/>
      </c>
      <c r="BF24" s="5">
        <f t="shared" si="7"/>
      </c>
      <c r="BH24" s="5">
        <f t="shared" si="2"/>
      </c>
      <c r="BJ24" s="5">
        <f t="shared" si="3"/>
      </c>
      <c r="BL24" s="5">
        <f t="shared" si="4"/>
      </c>
      <c r="BN24" s="5">
        <f t="shared" si="8"/>
      </c>
    </row>
    <row r="25" spans="1:66" s="6" customFormat="1" ht="36" customHeight="1">
      <c r="A25" s="1559" t="s">
        <v>197</v>
      </c>
      <c r="B25" s="1560" t="s">
        <v>201</v>
      </c>
      <c r="C25" s="1328"/>
      <c r="D25" s="1328"/>
      <c r="E25" s="1328"/>
      <c r="F25" s="1328"/>
      <c r="G25" s="1454">
        <v>2</v>
      </c>
      <c r="H25" s="1323">
        <f t="shared" si="12"/>
        <v>60</v>
      </c>
      <c r="I25" s="1324"/>
      <c r="J25" s="1324"/>
      <c r="K25" s="1325"/>
      <c r="L25" s="1325"/>
      <c r="M25" s="1152"/>
      <c r="N25" s="786"/>
      <c r="O25" s="1326"/>
      <c r="P25" s="1326"/>
      <c r="Q25" s="1326"/>
      <c r="R25" s="262"/>
      <c r="S25" s="1327"/>
      <c r="T25" s="1327"/>
      <c r="U25" s="1327"/>
      <c r="V25" s="262"/>
      <c r="W25" s="1327"/>
      <c r="X25" s="1133"/>
      <c r="Y25" s="1133"/>
      <c r="Z25" s="1417"/>
      <c r="AA25" s="1635"/>
      <c r="AC25" s="615"/>
      <c r="AD25" s="621"/>
      <c r="AE25" s="621"/>
      <c r="AF25" s="621"/>
      <c r="AG25" s="621"/>
      <c r="AH25" s="621"/>
      <c r="AI25" s="1064" t="s">
        <v>300</v>
      </c>
      <c r="AJ25" s="1065">
        <f>SUMIF(AH$24:AH$65,2,G$24:G$65)</f>
        <v>8.5</v>
      </c>
      <c r="AK25" s="622"/>
      <c r="AL25" s="622"/>
      <c r="AM25" s="622"/>
      <c r="AN25" s="622"/>
      <c r="AO25" s="622"/>
      <c r="AP25" s="622"/>
      <c r="AQ25" s="1064" t="s">
        <v>362</v>
      </c>
      <c r="AR25" s="1064">
        <f aca="true" t="shared" si="13" ref="AR25:AW25">COUNTIF($D24:$D65,AR$10)</f>
        <v>1</v>
      </c>
      <c r="AS25" s="1064">
        <f t="shared" si="13"/>
        <v>1</v>
      </c>
      <c r="AT25" s="1064">
        <f t="shared" si="13"/>
        <v>2</v>
      </c>
      <c r="AU25" s="1064">
        <f t="shared" si="13"/>
        <v>0</v>
      </c>
      <c r="AV25" s="1064">
        <f t="shared" si="13"/>
        <v>1</v>
      </c>
      <c r="AW25" s="1064">
        <f t="shared" si="13"/>
        <v>0</v>
      </c>
      <c r="BD25" s="5">
        <f t="shared" si="6"/>
      </c>
      <c r="BF25" s="5">
        <f t="shared" si="7"/>
      </c>
      <c r="BH25" s="5">
        <f t="shared" si="2"/>
      </c>
      <c r="BJ25" s="5">
        <f t="shared" si="3"/>
      </c>
      <c r="BL25" s="5">
        <f t="shared" si="4"/>
      </c>
      <c r="BN25" s="5">
        <f t="shared" si="8"/>
      </c>
    </row>
    <row r="26" spans="1:66" s="6" customFormat="1" ht="34.5" customHeight="1">
      <c r="A26" s="1559" t="s">
        <v>198</v>
      </c>
      <c r="B26" s="1297" t="s">
        <v>199</v>
      </c>
      <c r="C26" s="1561"/>
      <c r="D26" s="1562"/>
      <c r="E26" s="1562"/>
      <c r="F26" s="1563"/>
      <c r="G26" s="1494">
        <v>2</v>
      </c>
      <c r="H26" s="1230">
        <f t="shared" si="12"/>
        <v>60</v>
      </c>
      <c r="I26" s="1324"/>
      <c r="J26" s="1324"/>
      <c r="K26" s="1325"/>
      <c r="L26" s="1325"/>
      <c r="M26" s="1152"/>
      <c r="N26" s="786"/>
      <c r="O26" s="1326"/>
      <c r="P26" s="1326"/>
      <c r="Q26" s="1326"/>
      <c r="R26" s="262"/>
      <c r="S26" s="1327"/>
      <c r="T26" s="1327"/>
      <c r="U26" s="1327"/>
      <c r="V26" s="262"/>
      <c r="W26" s="1327"/>
      <c r="X26" s="1133"/>
      <c r="Y26" s="1133"/>
      <c r="Z26" s="1417"/>
      <c r="AA26" s="1635"/>
      <c r="AC26" s="615"/>
      <c r="AD26" s="621"/>
      <c r="AE26" s="621"/>
      <c r="AF26" s="621"/>
      <c r="AG26" s="621"/>
      <c r="AH26" s="621"/>
      <c r="AI26" s="1064" t="s">
        <v>301</v>
      </c>
      <c r="AJ26" s="1065">
        <f>SUMIF(AH$24:AH$65,3,G$24:G$65)</f>
        <v>4.5</v>
      </c>
      <c r="AK26" s="622"/>
      <c r="AL26" s="622"/>
      <c r="AM26" s="622"/>
      <c r="AN26" s="622"/>
      <c r="AO26" s="622"/>
      <c r="AP26" s="622"/>
      <c r="AQ26" s="1064" t="s">
        <v>364</v>
      </c>
      <c r="AR26" s="1064">
        <f aca="true" t="shared" si="14" ref="AR26:AW26">COUNTIF($E24:$E32,AR$10)</f>
        <v>0</v>
      </c>
      <c r="AS26" s="1064">
        <f t="shared" si="14"/>
        <v>0</v>
      </c>
      <c r="AT26" s="1064">
        <f t="shared" si="14"/>
        <v>0</v>
      </c>
      <c r="AU26" s="1064">
        <f t="shared" si="14"/>
        <v>0</v>
      </c>
      <c r="AV26" s="1064">
        <f t="shared" si="14"/>
        <v>0</v>
      </c>
      <c r="AW26" s="1064">
        <f t="shared" si="14"/>
        <v>0</v>
      </c>
      <c r="BD26" s="5">
        <f t="shared" si="6"/>
      </c>
      <c r="BF26" s="5">
        <f t="shared" si="7"/>
      </c>
      <c r="BH26" s="5">
        <f t="shared" si="2"/>
      </c>
      <c r="BJ26" s="5">
        <f t="shared" si="3"/>
      </c>
      <c r="BL26" s="5">
        <f t="shared" si="4"/>
      </c>
      <c r="BN26" s="5" t="s">
        <v>396</v>
      </c>
    </row>
    <row r="27" spans="1:66" s="6" customFormat="1" ht="26.25" customHeight="1" thickBot="1">
      <c r="A27" s="1567"/>
      <c r="B27" s="1082" t="s">
        <v>48</v>
      </c>
      <c r="C27" s="1568"/>
      <c r="D27" s="1569"/>
      <c r="E27" s="1569"/>
      <c r="F27" s="1570"/>
      <c r="G27" s="1119">
        <v>0.5</v>
      </c>
      <c r="H27" s="1394">
        <f t="shared" si="12"/>
        <v>15</v>
      </c>
      <c r="I27" s="1368"/>
      <c r="J27" s="1368"/>
      <c r="K27" s="1344"/>
      <c r="L27" s="1344"/>
      <c r="M27" s="1358"/>
      <c r="N27" s="268"/>
      <c r="O27" s="1360"/>
      <c r="P27" s="1360"/>
      <c r="Q27" s="1360"/>
      <c r="R27" s="260"/>
      <c r="S27" s="1349"/>
      <c r="T27" s="1349"/>
      <c r="U27" s="1349"/>
      <c r="V27" s="260"/>
      <c r="W27" s="1349"/>
      <c r="X27" s="1348"/>
      <c r="Y27" s="1348"/>
      <c r="Z27" s="1571"/>
      <c r="AA27" s="1635"/>
      <c r="AC27" s="615"/>
      <c r="AD27" s="621"/>
      <c r="AE27" s="621"/>
      <c r="AF27" s="621"/>
      <c r="AG27" s="621"/>
      <c r="AH27" s="621"/>
      <c r="AI27" s="1064"/>
      <c r="AJ27" s="1065">
        <f>SUM(AJ24:AJ26)</f>
        <v>37.5</v>
      </c>
      <c r="AK27" s="622"/>
      <c r="AL27" s="622"/>
      <c r="AM27" s="622"/>
      <c r="AN27" s="622"/>
      <c r="AO27" s="622"/>
      <c r="AP27" s="622"/>
      <c r="AQ27" s="1064" t="s">
        <v>363</v>
      </c>
      <c r="AR27" s="1064">
        <f aca="true" t="shared" si="15" ref="AR27:AW27">COUNTIF($F24:$F32,AR$10)</f>
        <v>0</v>
      </c>
      <c r="AS27" s="1064">
        <f t="shared" si="15"/>
        <v>0</v>
      </c>
      <c r="AT27" s="1064">
        <f t="shared" si="15"/>
        <v>0</v>
      </c>
      <c r="AU27" s="1064">
        <f t="shared" si="15"/>
        <v>0</v>
      </c>
      <c r="AV27" s="1064">
        <f t="shared" si="15"/>
        <v>0</v>
      </c>
      <c r="AW27" s="1064">
        <f t="shared" si="15"/>
        <v>0</v>
      </c>
      <c r="BD27" s="5">
        <f t="shared" si="6"/>
      </c>
      <c r="BF27" s="5">
        <f t="shared" si="7"/>
      </c>
      <c r="BH27" s="5">
        <f aca="true" t="shared" si="16" ref="BH27:BH90">IF(R27&lt;&gt;"","так","")</f>
      </c>
      <c r="BJ27" s="5">
        <f t="shared" si="3"/>
      </c>
      <c r="BL27" s="5">
        <f t="shared" si="4"/>
      </c>
      <c r="BN27" s="5">
        <f t="shared" si="8"/>
      </c>
    </row>
    <row r="28" spans="1:66" s="6" customFormat="1" ht="29.25" customHeight="1" thickBot="1">
      <c r="A28" s="1573" t="s">
        <v>200</v>
      </c>
      <c r="B28" s="1215" t="s">
        <v>61</v>
      </c>
      <c r="C28" s="1111" t="s">
        <v>297</v>
      </c>
      <c r="D28" s="1071"/>
      <c r="E28" s="1071"/>
      <c r="F28" s="1071"/>
      <c r="G28" s="1352">
        <v>1.5</v>
      </c>
      <c r="H28" s="1351">
        <f t="shared" si="12"/>
        <v>45</v>
      </c>
      <c r="I28" s="1156">
        <v>4</v>
      </c>
      <c r="J28" s="1156">
        <v>4</v>
      </c>
      <c r="K28" s="1111"/>
      <c r="L28" s="1111"/>
      <c r="M28" s="1157">
        <f>H28-I28</f>
        <v>41</v>
      </c>
      <c r="N28" s="269"/>
      <c r="O28" s="1304"/>
      <c r="P28" s="1304"/>
      <c r="Q28" s="1304"/>
      <c r="R28" s="258"/>
      <c r="S28" s="1305"/>
      <c r="T28" s="1305"/>
      <c r="U28" s="1305"/>
      <c r="V28" s="258"/>
      <c r="W28" s="1305"/>
      <c r="X28" s="1306">
        <v>4</v>
      </c>
      <c r="Y28" s="1255"/>
      <c r="Z28" s="1307"/>
      <c r="AA28" s="1635">
        <v>3</v>
      </c>
      <c r="AC28" s="5" t="s">
        <v>299</v>
      </c>
      <c r="AD28" s="928">
        <f>SUMIF(AA24:AA67,1,G24:G65)</f>
        <v>24.5</v>
      </c>
      <c r="AE28" s="928">
        <f>G31+G39+G40+G52+G56+G63+G64</f>
        <v>24.5</v>
      </c>
      <c r="AF28" s="621"/>
      <c r="AG28" s="621"/>
      <c r="AH28" s="621" t="s">
        <v>307</v>
      </c>
      <c r="AI28" s="622"/>
      <c r="AJ28" s="621"/>
      <c r="AK28" s="622"/>
      <c r="AL28" s="622"/>
      <c r="AM28" s="622"/>
      <c r="AN28" s="622"/>
      <c r="AO28" s="622"/>
      <c r="AP28" s="622"/>
      <c r="AQ28" s="548"/>
      <c r="AR28" s="548"/>
      <c r="AS28" s="623"/>
      <c r="BD28" s="5">
        <f t="shared" si="6"/>
      </c>
      <c r="BF28" s="5">
        <f t="shared" si="7"/>
      </c>
      <c r="BH28" s="5">
        <f t="shared" si="16"/>
      </c>
      <c r="BJ28" s="5">
        <f t="shared" si="3"/>
      </c>
      <c r="BL28" s="5">
        <f t="shared" si="4"/>
      </c>
      <c r="BN28" s="5" t="str">
        <f t="shared" si="8"/>
        <v>так</v>
      </c>
    </row>
    <row r="29" spans="1:66" s="12" customFormat="1" ht="27.75" customHeight="1">
      <c r="A29" s="1078" t="s">
        <v>127</v>
      </c>
      <c r="B29" s="1077" t="s">
        <v>375</v>
      </c>
      <c r="C29" s="1290"/>
      <c r="D29" s="1103"/>
      <c r="E29" s="1105"/>
      <c r="F29" s="1105"/>
      <c r="G29" s="1572">
        <v>7</v>
      </c>
      <c r="H29" s="1288">
        <f t="shared" si="12"/>
        <v>210</v>
      </c>
      <c r="I29" s="1289"/>
      <c r="J29" s="1289"/>
      <c r="K29" s="1290"/>
      <c r="L29" s="1290"/>
      <c r="M29" s="1216"/>
      <c r="N29" s="267"/>
      <c r="O29" s="1291"/>
      <c r="P29" s="1291"/>
      <c r="Q29" s="1308"/>
      <c r="R29" s="259"/>
      <c r="S29" s="1309"/>
      <c r="T29" s="1309"/>
      <c r="U29" s="1309"/>
      <c r="V29" s="256"/>
      <c r="W29" s="1309"/>
      <c r="X29" s="1309"/>
      <c r="Y29" s="1309"/>
      <c r="Z29" s="1309"/>
      <c r="AA29" s="1636"/>
      <c r="AC29" s="5" t="s">
        <v>300</v>
      </c>
      <c r="AD29" s="928">
        <f>SUMIF(AA24:AA67,2,G24:G65)</f>
        <v>8.5</v>
      </c>
      <c r="AE29" s="928">
        <f>G45+G53+G59+G65</f>
        <v>6</v>
      </c>
      <c r="AF29" s="621"/>
      <c r="AG29" s="624"/>
      <c r="AH29" s="624"/>
      <c r="AI29" s="622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"/>
      <c r="AU29" s="6"/>
      <c r="AV29" s="6"/>
      <c r="AW29" s="6"/>
      <c r="AX29" s="6"/>
      <c r="BD29" s="5">
        <f t="shared" si="6"/>
      </c>
      <c r="BF29" s="5" t="s">
        <v>396</v>
      </c>
      <c r="BH29" s="5">
        <f t="shared" si="16"/>
      </c>
      <c r="BJ29" s="5">
        <f t="shared" si="3"/>
      </c>
      <c r="BL29" s="5">
        <f t="shared" si="4"/>
      </c>
      <c r="BN29" s="5">
        <f t="shared" si="8"/>
      </c>
    </row>
    <row r="30" spans="1:66" s="12" customFormat="1" ht="20.25" customHeight="1" thickBot="1">
      <c r="A30" s="1394"/>
      <c r="B30" s="1082" t="s">
        <v>48</v>
      </c>
      <c r="C30" s="1310"/>
      <c r="D30" s="1311"/>
      <c r="E30" s="1125"/>
      <c r="F30" s="1125"/>
      <c r="G30" s="1574">
        <v>3.5</v>
      </c>
      <c r="H30" s="1367">
        <f t="shared" si="12"/>
        <v>105</v>
      </c>
      <c r="I30" s="1313"/>
      <c r="J30" s="1314"/>
      <c r="K30" s="1310"/>
      <c r="L30" s="1310"/>
      <c r="M30" s="1313"/>
      <c r="N30" s="289"/>
      <c r="O30" s="1315"/>
      <c r="P30" s="1315"/>
      <c r="Q30" s="1315"/>
      <c r="R30" s="289"/>
      <c r="S30" s="1316"/>
      <c r="T30" s="1316"/>
      <c r="U30" s="1316"/>
      <c r="V30" s="257"/>
      <c r="W30" s="1316"/>
      <c r="X30" s="1316"/>
      <c r="Y30" s="1316"/>
      <c r="Z30" s="1316"/>
      <c r="AA30" s="1636"/>
      <c r="AC30" s="5" t="s">
        <v>301</v>
      </c>
      <c r="AD30" s="928">
        <f>SUMIF(AA24:AA67,3,G24:G65)</f>
        <v>4.5</v>
      </c>
      <c r="AE30" s="929">
        <f>G28+G35+G46</f>
        <v>4.5</v>
      </c>
      <c r="AF30" s="626"/>
      <c r="AG30" s="626"/>
      <c r="AH30" s="626"/>
      <c r="AI30" s="626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"/>
      <c r="AU30" s="6"/>
      <c r="AV30" s="6"/>
      <c r="AW30" s="6"/>
      <c r="AX30" s="6"/>
      <c r="BD30" s="5">
        <f t="shared" si="6"/>
      </c>
      <c r="BF30" s="5">
        <f t="shared" si="7"/>
      </c>
      <c r="BH30" s="5">
        <f t="shared" si="16"/>
      </c>
      <c r="BJ30" s="5">
        <f t="shared" si="3"/>
      </c>
      <c r="BL30" s="5">
        <f t="shared" si="4"/>
      </c>
      <c r="BN30" s="5">
        <f t="shared" si="8"/>
      </c>
    </row>
    <row r="31" spans="1:66" s="6" customFormat="1" ht="18.75" customHeight="1" thickBot="1">
      <c r="A31" s="1163" t="s">
        <v>128</v>
      </c>
      <c r="B31" s="1215" t="s">
        <v>58</v>
      </c>
      <c r="C31" s="1111">
        <v>2</v>
      </c>
      <c r="D31" s="1111"/>
      <c r="E31" s="1317"/>
      <c r="F31" s="1317"/>
      <c r="G31" s="1352">
        <v>3.5</v>
      </c>
      <c r="H31" s="1351">
        <f t="shared" si="12"/>
        <v>105</v>
      </c>
      <c r="I31" s="1157">
        <f>SUM(J31:L31)</f>
        <v>8</v>
      </c>
      <c r="J31" s="1156">
        <v>6</v>
      </c>
      <c r="K31" s="1111">
        <v>2</v>
      </c>
      <c r="L31" s="1111"/>
      <c r="M31" s="1157">
        <f>H31-I31</f>
        <v>97</v>
      </c>
      <c r="N31" s="596"/>
      <c r="O31" s="1304"/>
      <c r="P31" s="1306">
        <v>6</v>
      </c>
      <c r="Q31" s="1120">
        <v>2</v>
      </c>
      <c r="R31" s="596"/>
      <c r="S31" s="1305"/>
      <c r="T31" s="1305"/>
      <c r="U31" s="1305"/>
      <c r="V31" s="258"/>
      <c r="W31" s="1305"/>
      <c r="X31" s="1305"/>
      <c r="Y31" s="1305"/>
      <c r="Z31" s="1364"/>
      <c r="AA31" s="1635">
        <v>1</v>
      </c>
      <c r="AC31" s="626"/>
      <c r="AD31" s="621"/>
      <c r="AE31" s="621"/>
      <c r="AF31" s="627"/>
      <c r="AG31" s="626"/>
      <c r="AH31" s="628">
        <v>1</v>
      </c>
      <c r="AI31" s="626"/>
      <c r="AJ31" s="624"/>
      <c r="AK31" s="622"/>
      <c r="AL31" s="622"/>
      <c r="AM31" s="622"/>
      <c r="AN31" s="622"/>
      <c r="AO31" s="622"/>
      <c r="AP31" s="622"/>
      <c r="AQ31" s="622"/>
      <c r="AR31" s="622"/>
      <c r="AS31" s="622"/>
      <c r="BD31" s="5">
        <f t="shared" si="6"/>
      </c>
      <c r="BF31" s="5" t="str">
        <f t="shared" si="7"/>
        <v>так</v>
      </c>
      <c r="BH31" s="5">
        <f t="shared" si="16"/>
      </c>
      <c r="BJ31" s="5">
        <f t="shared" si="3"/>
      </c>
      <c r="BL31" s="5">
        <f t="shared" si="4"/>
      </c>
      <c r="BN31" s="5">
        <f t="shared" si="8"/>
      </c>
    </row>
    <row r="32" spans="1:66" s="6" customFormat="1" ht="22.5" customHeight="1">
      <c r="A32" s="1078" t="s">
        <v>129</v>
      </c>
      <c r="B32" s="1077" t="s">
        <v>115</v>
      </c>
      <c r="C32" s="1103"/>
      <c r="D32" s="1290"/>
      <c r="E32" s="1105"/>
      <c r="F32" s="1105"/>
      <c r="G32" s="1572">
        <v>3</v>
      </c>
      <c r="H32" s="1288">
        <f t="shared" si="12"/>
        <v>90</v>
      </c>
      <c r="I32" s="1289"/>
      <c r="J32" s="1289"/>
      <c r="K32" s="1290"/>
      <c r="L32" s="1290"/>
      <c r="M32" s="1216"/>
      <c r="N32" s="267"/>
      <c r="O32" s="1078"/>
      <c r="P32" s="1291"/>
      <c r="Q32" s="1291"/>
      <c r="R32" s="259"/>
      <c r="S32" s="1292"/>
      <c r="T32" s="1292"/>
      <c r="U32" s="1292"/>
      <c r="V32" s="256"/>
      <c r="W32" s="1309"/>
      <c r="X32" s="1309"/>
      <c r="Y32" s="1309"/>
      <c r="Z32" s="1309"/>
      <c r="AA32" s="1635"/>
      <c r="AC32" s="615"/>
      <c r="AD32" s="615"/>
      <c r="AE32" s="615"/>
      <c r="AF32" s="621"/>
      <c r="AG32" s="621"/>
      <c r="AH32" s="621"/>
      <c r="AI32" s="622"/>
      <c r="AJ32" s="622"/>
      <c r="AK32" s="622"/>
      <c r="AL32" s="622"/>
      <c r="AM32" s="622"/>
      <c r="AN32" s="622"/>
      <c r="AO32" s="625"/>
      <c r="AP32" s="625"/>
      <c r="AQ32" s="625"/>
      <c r="AR32" s="625"/>
      <c r="AS32" s="625"/>
      <c r="BD32" s="5">
        <f t="shared" si="6"/>
      </c>
      <c r="BF32" s="5">
        <f t="shared" si="7"/>
      </c>
      <c r="BH32" s="5">
        <f t="shared" si="16"/>
      </c>
      <c r="BJ32" s="5">
        <f t="shared" si="3"/>
      </c>
      <c r="BL32" s="5">
        <f t="shared" si="4"/>
      </c>
      <c r="BN32" s="5">
        <f t="shared" si="8"/>
      </c>
    </row>
    <row r="33" spans="1:66" s="6" customFormat="1" ht="22.5" customHeight="1">
      <c r="A33" s="1294" t="s">
        <v>130</v>
      </c>
      <c r="B33" s="1322" t="s">
        <v>259</v>
      </c>
      <c r="C33" s="1103"/>
      <c r="D33" s="1103"/>
      <c r="E33" s="1295"/>
      <c r="F33" s="1295"/>
      <c r="G33" s="1219">
        <f>G34+G35</f>
        <v>3.5</v>
      </c>
      <c r="H33" s="1288">
        <f>G33*30</f>
        <v>105</v>
      </c>
      <c r="I33" s="1289"/>
      <c r="J33" s="1289"/>
      <c r="K33" s="1290"/>
      <c r="L33" s="1290"/>
      <c r="M33" s="1216"/>
      <c r="N33" s="267"/>
      <c r="O33" s="1078"/>
      <c r="P33" s="1291"/>
      <c r="Q33" s="1291"/>
      <c r="R33" s="259"/>
      <c r="S33" s="1292"/>
      <c r="T33" s="1292"/>
      <c r="U33" s="1292"/>
      <c r="V33" s="256"/>
      <c r="W33" s="1309"/>
      <c r="X33" s="1309"/>
      <c r="Y33" s="1309"/>
      <c r="Z33" s="1309"/>
      <c r="AA33" s="1635"/>
      <c r="AC33" s="615"/>
      <c r="AD33" s="615"/>
      <c r="AE33" s="615"/>
      <c r="AF33" s="621"/>
      <c r="AG33" s="621"/>
      <c r="AH33" s="621"/>
      <c r="AI33" s="622"/>
      <c r="AJ33" s="622"/>
      <c r="AK33" s="622"/>
      <c r="AL33" s="622"/>
      <c r="AM33" s="622"/>
      <c r="AN33" s="622"/>
      <c r="AO33" s="625"/>
      <c r="AP33" s="625"/>
      <c r="AQ33" s="625"/>
      <c r="AR33" s="625"/>
      <c r="AS33" s="625"/>
      <c r="BD33" s="5">
        <f t="shared" si="6"/>
      </c>
      <c r="BF33" s="5">
        <f t="shared" si="7"/>
      </c>
      <c r="BH33" s="5">
        <f t="shared" si="16"/>
      </c>
      <c r="BJ33" s="5">
        <f t="shared" si="3"/>
      </c>
      <c r="BL33" s="5">
        <f t="shared" si="4"/>
      </c>
      <c r="BN33" s="5">
        <f t="shared" si="8"/>
      </c>
    </row>
    <row r="34" spans="1:66" s="6" customFormat="1" ht="22.5" customHeight="1" thickBot="1">
      <c r="A34" s="1575"/>
      <c r="B34" s="1082" t="s">
        <v>48</v>
      </c>
      <c r="C34" s="1106"/>
      <c r="D34" s="1106"/>
      <c r="E34" s="1576"/>
      <c r="F34" s="1576"/>
      <c r="G34" s="1347">
        <v>0.5</v>
      </c>
      <c r="H34" s="1367">
        <f>G34*30</f>
        <v>15</v>
      </c>
      <c r="I34" s="1368"/>
      <c r="J34" s="1368"/>
      <c r="K34" s="1344"/>
      <c r="L34" s="1344"/>
      <c r="M34" s="1358"/>
      <c r="N34" s="268"/>
      <c r="O34" s="1359"/>
      <c r="P34" s="1360"/>
      <c r="Q34" s="1360"/>
      <c r="R34" s="260"/>
      <c r="S34" s="1349"/>
      <c r="T34" s="1349"/>
      <c r="U34" s="1349"/>
      <c r="V34" s="257"/>
      <c r="W34" s="1316"/>
      <c r="X34" s="1316"/>
      <c r="Y34" s="1316"/>
      <c r="Z34" s="1316"/>
      <c r="AA34" s="1635"/>
      <c r="AC34" s="615"/>
      <c r="AD34" s="615"/>
      <c r="AE34" s="615"/>
      <c r="AF34" s="621"/>
      <c r="AG34" s="621"/>
      <c r="AH34" s="621"/>
      <c r="AI34" s="622"/>
      <c r="AJ34" s="622"/>
      <c r="AK34" s="622"/>
      <c r="AL34" s="622"/>
      <c r="AM34" s="622"/>
      <c r="AN34" s="622"/>
      <c r="AO34" s="625"/>
      <c r="AP34" s="625"/>
      <c r="AQ34" s="625"/>
      <c r="AR34" s="625"/>
      <c r="AS34" s="625"/>
      <c r="BD34" s="5">
        <f t="shared" si="6"/>
      </c>
      <c r="BF34" s="5">
        <f t="shared" si="7"/>
      </c>
      <c r="BH34" s="5">
        <f t="shared" si="16"/>
      </c>
      <c r="BJ34" s="5">
        <f t="shared" si="3"/>
      </c>
      <c r="BL34" s="5">
        <f t="shared" si="4"/>
      </c>
      <c r="BN34" s="5">
        <f t="shared" si="8"/>
      </c>
    </row>
    <row r="35" spans="1:66" s="6" customFormat="1" ht="36.75" customHeight="1" thickBot="1">
      <c r="A35" s="1395" t="s">
        <v>260</v>
      </c>
      <c r="B35" s="1098" t="s">
        <v>202</v>
      </c>
      <c r="C35" s="1071"/>
      <c r="D35" s="1111">
        <v>5</v>
      </c>
      <c r="E35" s="1070"/>
      <c r="F35" s="1071"/>
      <c r="G35" s="1102">
        <v>3</v>
      </c>
      <c r="H35" s="1303">
        <f>G35*30</f>
        <v>90</v>
      </c>
      <c r="I35" s="1156">
        <f>SUM(J35:L35)</f>
        <v>4</v>
      </c>
      <c r="J35" s="1156">
        <v>4</v>
      </c>
      <c r="K35" s="1111"/>
      <c r="L35" s="1111"/>
      <c r="M35" s="1157">
        <f>H35-I35</f>
        <v>86</v>
      </c>
      <c r="N35" s="269"/>
      <c r="O35" s="1577"/>
      <c r="P35" s="1304"/>
      <c r="Q35" s="1304"/>
      <c r="R35" s="258"/>
      <c r="S35" s="1101"/>
      <c r="T35" s="1101"/>
      <c r="U35" s="1101"/>
      <c r="V35" s="266">
        <v>4</v>
      </c>
      <c r="W35" s="1305"/>
      <c r="X35" s="1304"/>
      <c r="Y35" s="1304"/>
      <c r="Z35" s="1307"/>
      <c r="AA35" s="1635">
        <v>3</v>
      </c>
      <c r="AC35" s="615"/>
      <c r="AD35" s="621"/>
      <c r="AE35" s="621"/>
      <c r="AF35" s="621"/>
      <c r="AG35" s="621"/>
      <c r="AH35" s="621" t="s">
        <v>307</v>
      </c>
      <c r="AI35" s="622"/>
      <c r="AJ35" s="621"/>
      <c r="AK35" s="622"/>
      <c r="AL35" s="622"/>
      <c r="AM35" s="622"/>
      <c r="AN35" s="622"/>
      <c r="AO35" s="622"/>
      <c r="AP35" s="622"/>
      <c r="AQ35" s="621"/>
      <c r="AR35" s="621"/>
      <c r="AS35" s="623"/>
      <c r="BD35" s="5">
        <f t="shared" si="6"/>
      </c>
      <c r="BF35" s="5">
        <f t="shared" si="7"/>
      </c>
      <c r="BH35" s="5">
        <f t="shared" si="16"/>
      </c>
      <c r="BJ35" s="5">
        <f t="shared" si="3"/>
      </c>
      <c r="BL35" s="5" t="str">
        <f t="shared" si="4"/>
        <v>так</v>
      </c>
      <c r="BN35" s="5">
        <f t="shared" si="8"/>
      </c>
    </row>
    <row r="36" spans="1:66" s="6" customFormat="1" ht="24.75" customHeight="1">
      <c r="A36" s="1078" t="s">
        <v>131</v>
      </c>
      <c r="B36" s="1077" t="s">
        <v>261</v>
      </c>
      <c r="C36" s="1103"/>
      <c r="D36" s="1103"/>
      <c r="E36" s="1104"/>
      <c r="F36" s="1105"/>
      <c r="G36" s="1081">
        <f>G37+G38</f>
        <v>13.5</v>
      </c>
      <c r="H36" s="1296">
        <f t="shared" si="12"/>
        <v>405</v>
      </c>
      <c r="I36" s="1289"/>
      <c r="J36" s="1289"/>
      <c r="K36" s="1290"/>
      <c r="L36" s="1290"/>
      <c r="M36" s="1216"/>
      <c r="N36" s="267"/>
      <c r="O36" s="1291"/>
      <c r="P36" s="1291"/>
      <c r="Q36" s="1291"/>
      <c r="R36" s="259"/>
      <c r="S36" s="1292"/>
      <c r="T36" s="1292"/>
      <c r="U36" s="1292"/>
      <c r="V36" s="259"/>
      <c r="W36" s="1292"/>
      <c r="X36" s="1292"/>
      <c r="Y36" s="1292"/>
      <c r="Z36" s="1309"/>
      <c r="AA36" s="1635"/>
      <c r="AC36" s="615"/>
      <c r="AD36" s="621"/>
      <c r="AE36" s="621"/>
      <c r="AF36" s="621"/>
      <c r="AG36" s="621"/>
      <c r="AH36" s="621"/>
      <c r="AI36" s="622"/>
      <c r="AJ36" s="622"/>
      <c r="AK36" s="622"/>
      <c r="AL36" s="622"/>
      <c r="AM36" s="622"/>
      <c r="AN36" s="622"/>
      <c r="AO36" s="622"/>
      <c r="AP36" s="622"/>
      <c r="AQ36" s="622"/>
      <c r="AR36" s="622"/>
      <c r="AS36" s="625"/>
      <c r="BD36" s="5" t="s">
        <v>396</v>
      </c>
      <c r="BF36" s="5" t="s">
        <v>396</v>
      </c>
      <c r="BH36" s="5">
        <f t="shared" si="16"/>
      </c>
      <c r="BJ36" s="5">
        <f t="shared" si="3"/>
      </c>
      <c r="BL36" s="5">
        <f t="shared" si="4"/>
      </c>
      <c r="BN36" s="5">
        <f t="shared" si="8"/>
      </c>
    </row>
    <row r="37" spans="1:66" s="6" customFormat="1" ht="20.25" customHeight="1" thickBot="1">
      <c r="A37" s="1230"/>
      <c r="B37" s="1087" t="s">
        <v>48</v>
      </c>
      <c r="C37" s="1335"/>
      <c r="D37" s="1336"/>
      <c r="E37" s="1337"/>
      <c r="F37" s="1338"/>
      <c r="G37" s="1081">
        <v>6.5</v>
      </c>
      <c r="H37" s="1296">
        <f t="shared" si="12"/>
        <v>195</v>
      </c>
      <c r="I37" s="1339"/>
      <c r="J37" s="1340"/>
      <c r="K37" s="1341"/>
      <c r="L37" s="1341"/>
      <c r="M37" s="1342"/>
      <c r="N37" s="291"/>
      <c r="O37" s="1343"/>
      <c r="P37" s="1343"/>
      <c r="Q37" s="1343"/>
      <c r="R37" s="291"/>
      <c r="S37" s="1327"/>
      <c r="T37" s="1327"/>
      <c r="U37" s="1327"/>
      <c r="V37" s="262"/>
      <c r="W37" s="1327"/>
      <c r="X37" s="1327"/>
      <c r="Y37" s="1327"/>
      <c r="Z37" s="1327"/>
      <c r="AA37" s="1635"/>
      <c r="AC37" s="626"/>
      <c r="AD37" s="626"/>
      <c r="AE37" s="626"/>
      <c r="AF37" s="626"/>
      <c r="AG37" s="626"/>
      <c r="AH37" s="626"/>
      <c r="AI37" s="626"/>
      <c r="AJ37" s="622"/>
      <c r="AK37" s="622"/>
      <c r="AL37" s="622"/>
      <c r="AM37" s="622"/>
      <c r="AN37" s="622"/>
      <c r="AO37" s="622"/>
      <c r="AP37" s="622"/>
      <c r="AQ37" s="622"/>
      <c r="AR37" s="622"/>
      <c r="AS37" s="622"/>
      <c r="BD37" s="5">
        <f t="shared" si="6"/>
      </c>
      <c r="BF37" s="5">
        <f t="shared" si="7"/>
      </c>
      <c r="BH37" s="5">
        <f t="shared" si="16"/>
      </c>
      <c r="BJ37" s="5">
        <f t="shared" si="3"/>
      </c>
      <c r="BL37" s="5">
        <f t="shared" si="4"/>
      </c>
      <c r="BN37" s="5">
        <f t="shared" si="8"/>
      </c>
    </row>
    <row r="38" spans="1:66" s="6" customFormat="1" ht="24" customHeight="1" thickBot="1">
      <c r="A38" s="1078"/>
      <c r="B38" s="1082" t="s">
        <v>134</v>
      </c>
      <c r="C38" s="1344"/>
      <c r="D38" s="1344"/>
      <c r="E38" s="1345"/>
      <c r="F38" s="1346"/>
      <c r="G38" s="1468">
        <v>7</v>
      </c>
      <c r="H38" s="1312">
        <f t="shared" si="12"/>
        <v>210</v>
      </c>
      <c r="I38" s="1320">
        <f>SUM(J38:L38)</f>
        <v>28</v>
      </c>
      <c r="J38" s="1299">
        <v>20</v>
      </c>
      <c r="K38" s="1300"/>
      <c r="L38" s="1300">
        <v>8</v>
      </c>
      <c r="M38" s="1280">
        <f>H38-I38</f>
        <v>182</v>
      </c>
      <c r="N38" s="1533"/>
      <c r="O38" s="1348"/>
      <c r="P38" s="1348"/>
      <c r="Q38" s="1315"/>
      <c r="R38" s="289"/>
      <c r="S38" s="1349"/>
      <c r="T38" s="1349"/>
      <c r="U38" s="1349"/>
      <c r="V38" s="257"/>
      <c r="W38" s="1316"/>
      <c r="X38" s="1316"/>
      <c r="Y38" s="1316"/>
      <c r="Z38" s="1316"/>
      <c r="AA38" s="1635"/>
      <c r="AC38" s="50"/>
      <c r="AD38" s="548"/>
      <c r="AE38" s="548"/>
      <c r="AF38" s="548"/>
      <c r="AG38" s="626"/>
      <c r="AH38" s="626"/>
      <c r="AI38" s="626"/>
      <c r="AJ38" s="622"/>
      <c r="AK38" s="622"/>
      <c r="AL38" s="622"/>
      <c r="AM38" s="622"/>
      <c r="AN38" s="622"/>
      <c r="AO38" s="625"/>
      <c r="AP38" s="625"/>
      <c r="AQ38" s="625"/>
      <c r="AR38" s="625"/>
      <c r="AS38" s="625"/>
      <c r="BD38" s="5">
        <f t="shared" si="6"/>
      </c>
      <c r="BF38" s="5">
        <f t="shared" si="7"/>
      </c>
      <c r="BH38" s="5">
        <f t="shared" si="16"/>
      </c>
      <c r="BJ38" s="5">
        <f t="shared" si="3"/>
      </c>
      <c r="BL38" s="5">
        <f t="shared" si="4"/>
      </c>
      <c r="BN38" s="5">
        <f t="shared" si="8"/>
      </c>
    </row>
    <row r="39" spans="1:66" s="6" customFormat="1" ht="18.75" customHeight="1" thickBot="1">
      <c r="A39" s="1329" t="s">
        <v>132</v>
      </c>
      <c r="B39" s="1067" t="s">
        <v>59</v>
      </c>
      <c r="C39" s="1068">
        <v>1</v>
      </c>
      <c r="D39" s="1069"/>
      <c r="E39" s="1070"/>
      <c r="F39" s="1071"/>
      <c r="G39" s="1375">
        <v>4</v>
      </c>
      <c r="H39" s="1303">
        <f t="shared" si="12"/>
        <v>120</v>
      </c>
      <c r="I39" s="1350">
        <v>16</v>
      </c>
      <c r="J39" s="1351" t="s">
        <v>273</v>
      </c>
      <c r="K39" s="1068"/>
      <c r="L39" s="1068" t="s">
        <v>274</v>
      </c>
      <c r="M39" s="1157">
        <f>H39-I39</f>
        <v>104</v>
      </c>
      <c r="N39" s="298">
        <v>12</v>
      </c>
      <c r="O39" s="1306">
        <v>4</v>
      </c>
      <c r="P39" s="1255"/>
      <c r="Q39" s="1352"/>
      <c r="R39" s="596"/>
      <c r="S39" s="1305"/>
      <c r="T39" s="1305"/>
      <c r="U39" s="1305"/>
      <c r="V39" s="263"/>
      <c r="W39" s="1354"/>
      <c r="X39" s="1354"/>
      <c r="Y39" s="1355"/>
      <c r="Z39" s="1356"/>
      <c r="AA39" s="1635">
        <v>1</v>
      </c>
      <c r="AC39" s="629"/>
      <c r="AD39" s="621"/>
      <c r="AE39" s="627"/>
      <c r="AF39" s="548"/>
      <c r="AG39" s="50"/>
      <c r="AH39" s="50">
        <v>1</v>
      </c>
      <c r="AI39" s="626"/>
      <c r="AJ39" s="622"/>
      <c r="AK39" s="622"/>
      <c r="AL39" s="622"/>
      <c r="AM39" s="622"/>
      <c r="AN39" s="622"/>
      <c r="AO39" s="625"/>
      <c r="AP39" s="625"/>
      <c r="AQ39" s="625"/>
      <c r="AR39" s="625"/>
      <c r="AS39" s="625"/>
      <c r="BD39" s="5" t="str">
        <f t="shared" si="6"/>
        <v>так</v>
      </c>
      <c r="BF39" s="5">
        <f t="shared" si="7"/>
      </c>
      <c r="BH39" s="5">
        <f t="shared" si="16"/>
      </c>
      <c r="BJ39" s="5">
        <f t="shared" si="3"/>
      </c>
      <c r="BL39" s="5">
        <f t="shared" si="4"/>
      </c>
      <c r="BN39" s="5">
        <f t="shared" si="8"/>
      </c>
    </row>
    <row r="40" spans="1:66" s="6" customFormat="1" ht="20.25" customHeight="1" thickBot="1">
      <c r="A40" s="1329" t="s">
        <v>133</v>
      </c>
      <c r="B40" s="1067" t="s">
        <v>59</v>
      </c>
      <c r="C40" s="1073">
        <v>2</v>
      </c>
      <c r="D40" s="1074"/>
      <c r="E40" s="1075"/>
      <c r="F40" s="1076"/>
      <c r="G40" s="1375">
        <v>3</v>
      </c>
      <c r="H40" s="1303">
        <f t="shared" si="12"/>
        <v>90</v>
      </c>
      <c r="I40" s="1350">
        <v>12</v>
      </c>
      <c r="J40" s="1351" t="s">
        <v>275</v>
      </c>
      <c r="K40" s="1068"/>
      <c r="L40" s="1068" t="s">
        <v>274</v>
      </c>
      <c r="M40" s="1157">
        <f>H40-I40</f>
        <v>78</v>
      </c>
      <c r="N40" s="269"/>
      <c r="O40" s="1255"/>
      <c r="P40" s="1306">
        <v>8</v>
      </c>
      <c r="Q40" s="1306">
        <v>4</v>
      </c>
      <c r="R40" s="1542"/>
      <c r="S40" s="1305"/>
      <c r="T40" s="1305"/>
      <c r="U40" s="1305"/>
      <c r="V40" s="263"/>
      <c r="W40" s="1354"/>
      <c r="X40" s="1354"/>
      <c r="Y40" s="1355"/>
      <c r="Z40" s="1356"/>
      <c r="AA40" s="1635">
        <v>1</v>
      </c>
      <c r="AC40" s="615"/>
      <c r="AD40" s="621"/>
      <c r="AE40" s="548"/>
      <c r="AF40" s="627"/>
      <c r="AG40" s="630"/>
      <c r="AH40" s="627">
        <v>1</v>
      </c>
      <c r="AI40" s="631"/>
      <c r="AJ40" s="622"/>
      <c r="AK40" s="622"/>
      <c r="AL40" s="622"/>
      <c r="AM40" s="622"/>
      <c r="AN40" s="622"/>
      <c r="AO40" s="625"/>
      <c r="AP40" s="625"/>
      <c r="AQ40" s="625"/>
      <c r="AR40" s="625"/>
      <c r="AS40" s="625"/>
      <c r="BD40" s="5">
        <f t="shared" si="6"/>
      </c>
      <c r="BF40" s="5" t="str">
        <f t="shared" si="7"/>
        <v>так</v>
      </c>
      <c r="BH40" s="5">
        <f t="shared" si="16"/>
      </c>
      <c r="BJ40" s="5">
        <f t="shared" si="3"/>
      </c>
      <c r="BL40" s="5">
        <f t="shared" si="4"/>
      </c>
      <c r="BN40" s="5">
        <f t="shared" si="8"/>
      </c>
    </row>
    <row r="41" spans="1:66" s="6" customFormat="1" ht="33" customHeight="1" thickBot="1">
      <c r="A41" s="1078" t="s">
        <v>135</v>
      </c>
      <c r="B41" s="1077" t="s">
        <v>60</v>
      </c>
      <c r="C41" s="1078"/>
      <c r="D41" s="1078"/>
      <c r="E41" s="1079"/>
      <c r="F41" s="1080"/>
      <c r="G41" s="1081">
        <v>7</v>
      </c>
      <c r="H41" s="1296">
        <f t="shared" si="12"/>
        <v>210</v>
      </c>
      <c r="I41" s="1289"/>
      <c r="J41" s="1289"/>
      <c r="K41" s="1290"/>
      <c r="L41" s="1290"/>
      <c r="M41" s="1216"/>
      <c r="N41" s="293"/>
      <c r="O41" s="1083"/>
      <c r="P41" s="1357"/>
      <c r="Q41" s="1301"/>
      <c r="R41" s="264"/>
      <c r="S41" s="1302"/>
      <c r="T41" s="1301"/>
      <c r="U41" s="1301"/>
      <c r="V41" s="264"/>
      <c r="W41" s="1302"/>
      <c r="X41" s="1302"/>
      <c r="Y41" s="1302"/>
      <c r="Z41" s="1292"/>
      <c r="AA41" s="1635"/>
      <c r="AC41" s="615"/>
      <c r="AD41" s="2009" t="s">
        <v>292</v>
      </c>
      <c r="AE41" s="2009"/>
      <c r="AF41" s="2009"/>
      <c r="AG41" s="2009"/>
      <c r="AH41" s="621"/>
      <c r="AI41" s="622"/>
      <c r="AJ41" s="622"/>
      <c r="AK41" s="622"/>
      <c r="AL41" s="622"/>
      <c r="AM41" s="621"/>
      <c r="AN41" s="621"/>
      <c r="AO41" s="622"/>
      <c r="AP41" s="622"/>
      <c r="AQ41" s="622"/>
      <c r="AR41" s="622"/>
      <c r="AS41" s="622"/>
      <c r="BD41" s="5">
        <f t="shared" si="6"/>
      </c>
      <c r="BF41" s="5">
        <f t="shared" si="7"/>
      </c>
      <c r="BH41" s="5" t="s">
        <v>396</v>
      </c>
      <c r="BJ41" s="5" t="s">
        <v>396</v>
      </c>
      <c r="BL41" s="5">
        <f t="shared" si="4"/>
      </c>
      <c r="BN41" s="5">
        <f t="shared" si="8"/>
      </c>
    </row>
    <row r="42" spans="1:66" s="6" customFormat="1" ht="22.5" customHeight="1" thickBot="1">
      <c r="A42" s="1358"/>
      <c r="B42" s="1082" t="s">
        <v>48</v>
      </c>
      <c r="C42" s="1083"/>
      <c r="D42" s="1083"/>
      <c r="E42" s="1084"/>
      <c r="F42" s="1085"/>
      <c r="G42" s="1086">
        <v>2</v>
      </c>
      <c r="H42" s="1323">
        <f t="shared" si="12"/>
        <v>60</v>
      </c>
      <c r="I42" s="1299"/>
      <c r="J42" s="1299"/>
      <c r="K42" s="1300"/>
      <c r="L42" s="1300"/>
      <c r="M42" s="1280"/>
      <c r="N42" s="268"/>
      <c r="O42" s="1359"/>
      <c r="P42" s="1360"/>
      <c r="Q42" s="1360"/>
      <c r="R42" s="260"/>
      <c r="S42" s="1349"/>
      <c r="T42" s="1360"/>
      <c r="U42" s="1360"/>
      <c r="V42" s="260"/>
      <c r="W42" s="1349"/>
      <c r="X42" s="1349"/>
      <c r="Y42" s="1349"/>
      <c r="Z42" s="1349"/>
      <c r="AA42" s="1635"/>
      <c r="AC42" s="615"/>
      <c r="AD42" s="615"/>
      <c r="AE42" s="615"/>
      <c r="AF42" s="621"/>
      <c r="AG42" s="621"/>
      <c r="AH42" s="621"/>
      <c r="AI42" s="622"/>
      <c r="AJ42" s="622"/>
      <c r="AK42" s="622"/>
      <c r="AL42" s="622"/>
      <c r="AM42" s="621"/>
      <c r="AN42" s="621"/>
      <c r="AO42" s="622"/>
      <c r="AP42" s="622"/>
      <c r="AQ42" s="622"/>
      <c r="AR42" s="622"/>
      <c r="AS42" s="622"/>
      <c r="BD42" s="5">
        <f t="shared" si="6"/>
      </c>
      <c r="BF42" s="5">
        <f t="shared" si="7"/>
      </c>
      <c r="BH42" s="5">
        <f t="shared" si="16"/>
      </c>
      <c r="BJ42" s="5">
        <f t="shared" si="3"/>
      </c>
      <c r="BL42" s="5">
        <f t="shared" si="4"/>
      </c>
      <c r="BN42" s="5">
        <f t="shared" si="8"/>
      </c>
    </row>
    <row r="43" spans="1:66" s="6" customFormat="1" ht="22.5" customHeight="1" thickBot="1">
      <c r="A43" s="1358"/>
      <c r="B43" s="1082" t="s">
        <v>134</v>
      </c>
      <c r="C43" s="1359"/>
      <c r="D43" s="1359"/>
      <c r="E43" s="1085"/>
      <c r="F43" s="1085"/>
      <c r="G43" s="1557">
        <v>5</v>
      </c>
      <c r="H43" s="1367">
        <f t="shared" si="12"/>
        <v>150</v>
      </c>
      <c r="I43" s="1368">
        <f>I44+I45</f>
        <v>16</v>
      </c>
      <c r="J43" s="1368">
        <v>12</v>
      </c>
      <c r="K43" s="1344">
        <v>4</v>
      </c>
      <c r="L43" s="1344"/>
      <c r="M43" s="1319">
        <f>H43-I43</f>
        <v>134</v>
      </c>
      <c r="N43" s="268"/>
      <c r="O43" s="1359"/>
      <c r="P43" s="1360"/>
      <c r="Q43" s="1360"/>
      <c r="R43" s="260"/>
      <c r="S43" s="1349"/>
      <c r="T43" s="1360"/>
      <c r="U43" s="1360"/>
      <c r="V43" s="260"/>
      <c r="W43" s="1349"/>
      <c r="X43" s="1349"/>
      <c r="Y43" s="1349"/>
      <c r="Z43" s="1349"/>
      <c r="AA43" s="1635"/>
      <c r="AC43" s="615"/>
      <c r="AD43" s="615"/>
      <c r="AE43" s="615"/>
      <c r="AF43" s="621"/>
      <c r="AG43" s="621"/>
      <c r="AH43" s="621"/>
      <c r="AI43" s="622"/>
      <c r="AJ43" s="622"/>
      <c r="AK43" s="622"/>
      <c r="AL43" s="622"/>
      <c r="AM43" s="621"/>
      <c r="AN43" s="621"/>
      <c r="AO43" s="622"/>
      <c r="AP43" s="622"/>
      <c r="AQ43" s="622"/>
      <c r="AR43" s="622"/>
      <c r="AS43" s="622"/>
      <c r="BD43" s="5">
        <f t="shared" si="6"/>
      </c>
      <c r="BF43" s="5">
        <f t="shared" si="7"/>
      </c>
      <c r="BH43" s="5">
        <f t="shared" si="16"/>
      </c>
      <c r="BJ43" s="5">
        <f t="shared" si="3"/>
      </c>
      <c r="BL43" s="5">
        <f t="shared" si="4"/>
      </c>
      <c r="BN43" s="5">
        <f t="shared" si="8"/>
      </c>
    </row>
    <row r="44" spans="1:66" s="6" customFormat="1" ht="22.5" customHeight="1" thickBot="1">
      <c r="A44" s="1579" t="s">
        <v>136</v>
      </c>
      <c r="B44" s="1215" t="s">
        <v>366</v>
      </c>
      <c r="C44" s="1099"/>
      <c r="D44" s="1120">
        <v>3</v>
      </c>
      <c r="E44" s="1122"/>
      <c r="F44" s="1122"/>
      <c r="G44" s="1580">
        <v>2.5</v>
      </c>
      <c r="H44" s="1351">
        <f t="shared" si="12"/>
        <v>75</v>
      </c>
      <c r="I44" s="1156">
        <v>8</v>
      </c>
      <c r="J44" s="1156" t="s">
        <v>276</v>
      </c>
      <c r="K44" s="1111" t="s">
        <v>277</v>
      </c>
      <c r="L44" s="1111"/>
      <c r="M44" s="1157">
        <f>H44-I44</f>
        <v>67</v>
      </c>
      <c r="N44" s="269"/>
      <c r="O44" s="1099"/>
      <c r="P44" s="1304"/>
      <c r="Q44" s="1304"/>
      <c r="R44" s="298">
        <v>8</v>
      </c>
      <c r="S44" s="1101">
        <v>0</v>
      </c>
      <c r="T44" s="1304"/>
      <c r="U44" s="1304"/>
      <c r="V44" s="258"/>
      <c r="W44" s="1305"/>
      <c r="X44" s="1305"/>
      <c r="Y44" s="1305"/>
      <c r="Z44" s="1364"/>
      <c r="AA44" s="1635">
        <v>2</v>
      </c>
      <c r="AC44" s="615"/>
      <c r="AD44" s="615"/>
      <c r="AE44" s="615"/>
      <c r="AF44" s="621"/>
      <c r="AG44" s="621"/>
      <c r="AH44" s="621" t="s">
        <v>325</v>
      </c>
      <c r="AI44" s="622"/>
      <c r="AJ44" s="622"/>
      <c r="AK44" s="622"/>
      <c r="AL44" s="622"/>
      <c r="AM44" s="621"/>
      <c r="AN44" s="621"/>
      <c r="AO44" s="622"/>
      <c r="AP44" s="622"/>
      <c r="AQ44" s="622"/>
      <c r="AR44" s="622"/>
      <c r="AS44" s="622"/>
      <c r="BD44" s="5">
        <f t="shared" si="6"/>
      </c>
      <c r="BF44" s="5">
        <f t="shared" si="7"/>
      </c>
      <c r="BH44" s="5" t="str">
        <f t="shared" si="16"/>
        <v>так</v>
      </c>
      <c r="BJ44" s="5">
        <f t="shared" si="3"/>
      </c>
      <c r="BL44" s="5">
        <f t="shared" si="4"/>
      </c>
      <c r="BN44" s="5">
        <f t="shared" si="8"/>
      </c>
    </row>
    <row r="45" spans="1:66" s="6" customFormat="1" ht="24.75" customHeight="1" thickBot="1">
      <c r="A45" s="1163" t="s">
        <v>137</v>
      </c>
      <c r="B45" s="1215" t="s">
        <v>367</v>
      </c>
      <c r="C45" s="1120">
        <v>4</v>
      </c>
      <c r="D45" s="1099"/>
      <c r="E45" s="1122"/>
      <c r="F45" s="1122"/>
      <c r="G45" s="1352">
        <v>2.5</v>
      </c>
      <c r="H45" s="1351">
        <f t="shared" si="12"/>
        <v>75</v>
      </c>
      <c r="I45" s="1156">
        <v>8</v>
      </c>
      <c r="J45" s="1156" t="s">
        <v>276</v>
      </c>
      <c r="K45" s="1111" t="s">
        <v>277</v>
      </c>
      <c r="L45" s="1111"/>
      <c r="M45" s="1157">
        <f>H45-I45</f>
        <v>67</v>
      </c>
      <c r="N45" s="269"/>
      <c r="O45" s="1099"/>
      <c r="P45" s="1304"/>
      <c r="Q45" s="1304"/>
      <c r="R45" s="258"/>
      <c r="S45" s="1305"/>
      <c r="T45" s="1306">
        <v>8</v>
      </c>
      <c r="U45" s="1306">
        <v>0</v>
      </c>
      <c r="V45" s="258"/>
      <c r="W45" s="1305"/>
      <c r="X45" s="1305"/>
      <c r="Y45" s="1305"/>
      <c r="Z45" s="1364"/>
      <c r="AA45" s="1635">
        <v>2</v>
      </c>
      <c r="AC45" s="615"/>
      <c r="AD45" s="615"/>
      <c r="AE45" s="615"/>
      <c r="AF45" s="621"/>
      <c r="AG45" s="621"/>
      <c r="AH45" s="621" t="s">
        <v>325</v>
      </c>
      <c r="AI45" s="622"/>
      <c r="AJ45" s="622"/>
      <c r="AK45" s="622"/>
      <c r="AL45" s="622"/>
      <c r="AM45" s="627"/>
      <c r="AN45" s="627"/>
      <c r="AO45" s="622"/>
      <c r="AP45" s="622"/>
      <c r="AQ45" s="622"/>
      <c r="AR45" s="622"/>
      <c r="AS45" s="622"/>
      <c r="BD45" s="5">
        <f t="shared" si="6"/>
      </c>
      <c r="BF45" s="5">
        <f t="shared" si="7"/>
      </c>
      <c r="BH45" s="5">
        <f t="shared" si="16"/>
      </c>
      <c r="BJ45" s="5" t="str">
        <f t="shared" si="3"/>
        <v>так</v>
      </c>
      <c r="BL45" s="5">
        <f t="shared" si="4"/>
      </c>
      <c r="BN45" s="5">
        <f t="shared" si="8"/>
      </c>
    </row>
    <row r="46" spans="1:66" s="35" customFormat="1" ht="45" customHeight="1" hidden="1" thickBot="1">
      <c r="A46" s="1078"/>
      <c r="B46" s="1558"/>
      <c r="C46" s="1094"/>
      <c r="D46" s="1094"/>
      <c r="E46" s="1161"/>
      <c r="F46" s="1333"/>
      <c r="G46" s="1442"/>
      <c r="H46" s="1330"/>
      <c r="I46" s="1331"/>
      <c r="J46" s="1331"/>
      <c r="K46" s="1158"/>
      <c r="L46" s="1158"/>
      <c r="M46" s="1332"/>
      <c r="N46" s="1534"/>
      <c r="O46" s="1470"/>
      <c r="P46" s="1508"/>
      <c r="Q46" s="1508"/>
      <c r="R46" s="1534"/>
      <c r="S46" s="1470"/>
      <c r="T46" s="1247"/>
      <c r="U46" s="1247"/>
      <c r="V46" s="609"/>
      <c r="W46" s="1334"/>
      <c r="X46" s="1470"/>
      <c r="Y46" s="1470"/>
      <c r="Z46" s="1509"/>
      <c r="AA46" s="807">
        <v>3</v>
      </c>
      <c r="AB46" s="8"/>
      <c r="AC46" s="8"/>
      <c r="AD46" s="8"/>
      <c r="AE46" s="8"/>
      <c r="AF46" s="4"/>
      <c r="AG46" s="4"/>
      <c r="AH46" s="4"/>
      <c r="AI46" s="8"/>
      <c r="AJ46" s="8"/>
      <c r="AK46" s="8"/>
      <c r="AL46" s="8"/>
      <c r="AM46" s="548"/>
      <c r="AN46" s="548"/>
      <c r="AO46" s="627"/>
      <c r="AP46" s="627"/>
      <c r="AQ46" s="8"/>
      <c r="AR46" s="8"/>
      <c r="AS46" s="8"/>
      <c r="AT46" s="8"/>
      <c r="AU46" s="8"/>
      <c r="AV46" s="8"/>
      <c r="AW46" s="8"/>
      <c r="AX46" s="8"/>
      <c r="BD46" s="5">
        <f t="shared" si="6"/>
      </c>
      <c r="BF46" s="5">
        <f t="shared" si="7"/>
      </c>
      <c r="BH46" s="5">
        <f t="shared" si="16"/>
      </c>
      <c r="BJ46" s="5">
        <f t="shared" si="3"/>
      </c>
      <c r="BL46" s="5">
        <f t="shared" si="4"/>
      </c>
      <c r="BN46" s="5">
        <f t="shared" si="8"/>
      </c>
    </row>
    <row r="47" spans="1:66" s="6" customFormat="1" ht="36.75" customHeight="1" hidden="1" thickBot="1">
      <c r="A47" s="1152"/>
      <c r="B47" s="1091"/>
      <c r="C47" s="1088"/>
      <c r="D47" s="1092"/>
      <c r="E47" s="1089"/>
      <c r="F47" s="1089"/>
      <c r="G47" s="1090"/>
      <c r="H47" s="1323"/>
      <c r="I47" s="1324"/>
      <c r="J47" s="1331"/>
      <c r="K47" s="1158"/>
      <c r="L47" s="1325"/>
      <c r="M47" s="1157"/>
      <c r="N47" s="786"/>
      <c r="O47" s="1088"/>
      <c r="P47" s="1326"/>
      <c r="Q47" s="1326"/>
      <c r="R47" s="949"/>
      <c r="S47" s="1361"/>
      <c r="T47" s="1326"/>
      <c r="U47" s="1326"/>
      <c r="V47" s="262"/>
      <c r="W47" s="1327"/>
      <c r="X47" s="1327"/>
      <c r="Y47" s="1327"/>
      <c r="Z47" s="1327"/>
      <c r="AA47" s="1635"/>
      <c r="AC47" s="615"/>
      <c r="AD47" s="615"/>
      <c r="AE47" s="615"/>
      <c r="AF47" s="621"/>
      <c r="AG47" s="621"/>
      <c r="AH47" s="621"/>
      <c r="AI47" s="622"/>
      <c r="AJ47" s="622"/>
      <c r="AK47" s="622"/>
      <c r="AL47" s="622"/>
      <c r="AM47" s="621"/>
      <c r="AN47" s="621"/>
      <c r="AO47" s="622"/>
      <c r="AP47" s="622"/>
      <c r="AQ47" s="622"/>
      <c r="AR47" s="622"/>
      <c r="AS47" s="622"/>
      <c r="BD47" s="5">
        <f t="shared" si="6"/>
      </c>
      <c r="BF47" s="5">
        <f t="shared" si="7"/>
      </c>
      <c r="BH47" s="5">
        <f t="shared" si="16"/>
      </c>
      <c r="BJ47" s="5">
        <f t="shared" si="3"/>
      </c>
      <c r="BL47" s="5">
        <f t="shared" si="4"/>
      </c>
      <c r="BN47" s="5">
        <f t="shared" si="8"/>
      </c>
    </row>
    <row r="48" spans="1:66" s="6" customFormat="1" ht="34.5" customHeight="1" hidden="1">
      <c r="A48" s="1083"/>
      <c r="B48" s="1505"/>
      <c r="C48" s="1380"/>
      <c r="D48" s="1083"/>
      <c r="E48" s="1084"/>
      <c r="F48" s="1506"/>
      <c r="G48" s="1192"/>
      <c r="H48" s="1367"/>
      <c r="I48" s="1299"/>
      <c r="J48" s="1299"/>
      <c r="K48" s="1300"/>
      <c r="L48" s="1300"/>
      <c r="M48" s="1280"/>
      <c r="N48" s="293"/>
      <c r="O48" s="1083"/>
      <c r="P48" s="1301"/>
      <c r="Q48" s="1301"/>
      <c r="R48" s="264"/>
      <c r="S48" s="1302"/>
      <c r="T48" s="1507"/>
      <c r="U48" s="1507"/>
      <c r="V48" s="264"/>
      <c r="W48" s="1302"/>
      <c r="X48" s="1302"/>
      <c r="Y48" s="1365"/>
      <c r="Z48" s="1366"/>
      <c r="AA48" s="1635"/>
      <c r="AC48" s="615"/>
      <c r="AD48" s="615"/>
      <c r="AE48" s="615"/>
      <c r="AF48" s="621"/>
      <c r="AG48" s="621"/>
      <c r="AH48" s="621"/>
      <c r="AI48" s="622"/>
      <c r="AJ48" s="622"/>
      <c r="AK48" s="622"/>
      <c r="AL48" s="622"/>
      <c r="AM48" s="627"/>
      <c r="AN48" s="627"/>
      <c r="AO48" s="622"/>
      <c r="AP48" s="622"/>
      <c r="AQ48" s="622"/>
      <c r="AR48" s="622"/>
      <c r="AS48" s="622"/>
      <c r="BD48" s="5">
        <f t="shared" si="6"/>
      </c>
      <c r="BF48" s="5">
        <f t="shared" si="7"/>
      </c>
      <c r="BH48" s="5">
        <f t="shared" si="16"/>
      </c>
      <c r="BJ48" s="5">
        <f t="shared" si="3"/>
      </c>
      <c r="BL48" s="5">
        <f t="shared" si="4"/>
      </c>
      <c r="BN48" s="5">
        <f t="shared" si="8"/>
      </c>
    </row>
    <row r="49" spans="1:66" s="1513" customFormat="1" ht="60.75" customHeight="1" hidden="1">
      <c r="A49" s="1088"/>
      <c r="B49" s="1110"/>
      <c r="C49" s="1088"/>
      <c r="D49" s="1088"/>
      <c r="E49" s="1397"/>
      <c r="F49" s="1397"/>
      <c r="G49" s="1454"/>
      <c r="H49" s="1323"/>
      <c r="I49" s="1324"/>
      <c r="J49" s="1324"/>
      <c r="K49" s="1325"/>
      <c r="L49" s="1325"/>
      <c r="M49" s="1152"/>
      <c r="N49" s="272"/>
      <c r="O49" s="1424"/>
      <c r="P49" s="1489"/>
      <c r="Q49" s="1489"/>
      <c r="R49" s="272"/>
      <c r="S49" s="1424"/>
      <c r="T49" s="1133"/>
      <c r="U49" s="1133"/>
      <c r="V49" s="1023"/>
      <c r="W49" s="1396"/>
      <c r="X49" s="1424"/>
      <c r="Y49" s="1424"/>
      <c r="Z49" s="1424"/>
      <c r="AA49" s="1510"/>
      <c r="AB49" s="1511"/>
      <c r="AC49" s="1511"/>
      <c r="AD49" s="1511"/>
      <c r="AE49" s="1511"/>
      <c r="AF49" s="1195"/>
      <c r="AG49" s="1195"/>
      <c r="AH49" s="1195"/>
      <c r="AI49" s="1511"/>
      <c r="AJ49" s="1511"/>
      <c r="AK49" s="1511"/>
      <c r="AL49" s="1511"/>
      <c r="AM49" s="1512"/>
      <c r="AN49" s="1512"/>
      <c r="AO49" s="1171"/>
      <c r="AP49" s="1171"/>
      <c r="AQ49" s="1511"/>
      <c r="AR49" s="1511"/>
      <c r="AS49" s="1511"/>
      <c r="AT49" s="1511"/>
      <c r="AU49" s="1511"/>
      <c r="AV49" s="1511"/>
      <c r="AW49" s="1511"/>
      <c r="AX49" s="1511"/>
      <c r="BD49" s="5">
        <f t="shared" si="6"/>
      </c>
      <c r="BF49" s="5">
        <f t="shared" si="7"/>
      </c>
      <c r="BH49" s="5">
        <f t="shared" si="16"/>
      </c>
      <c r="BJ49" s="5">
        <f t="shared" si="3"/>
      </c>
      <c r="BL49" s="5">
        <f t="shared" si="4"/>
      </c>
      <c r="BN49" s="5">
        <f t="shared" si="8"/>
      </c>
    </row>
    <row r="50" spans="1:72" s="35" customFormat="1" ht="30" customHeight="1">
      <c r="A50" s="1088" t="s">
        <v>124</v>
      </c>
      <c r="B50" s="1110" t="s">
        <v>262</v>
      </c>
      <c r="C50" s="1328"/>
      <c r="D50" s="1328"/>
      <c r="E50" s="1397"/>
      <c r="F50" s="1397"/>
      <c r="G50" s="1494">
        <v>6.5</v>
      </c>
      <c r="H50" s="1323">
        <f>G50*30</f>
        <v>195</v>
      </c>
      <c r="I50" s="1324"/>
      <c r="J50" s="1324"/>
      <c r="K50" s="1325"/>
      <c r="L50" s="1325"/>
      <c r="M50" s="1152"/>
      <c r="N50" s="272"/>
      <c r="O50" s="1424"/>
      <c r="P50" s="1516"/>
      <c r="Q50" s="1516"/>
      <c r="R50" s="272"/>
      <c r="S50" s="1424"/>
      <c r="T50" s="1133"/>
      <c r="U50" s="1133"/>
      <c r="V50" s="1023"/>
      <c r="W50" s="1396"/>
      <c r="X50" s="1424"/>
      <c r="Y50" s="1424"/>
      <c r="Z50" s="1424"/>
      <c r="AA50" s="808"/>
      <c r="AB50" s="8"/>
      <c r="AC50" s="8"/>
      <c r="AD50" s="8"/>
      <c r="AE50" s="8"/>
      <c r="AF50" s="4"/>
      <c r="AG50" s="4"/>
      <c r="AH50" s="4"/>
      <c r="AI50" s="8"/>
      <c r="AJ50" s="8"/>
      <c r="AK50" s="8"/>
      <c r="AL50" s="8"/>
      <c r="AM50" s="548"/>
      <c r="AN50" s="548"/>
      <c r="AO50" s="627"/>
      <c r="AP50" s="627"/>
      <c r="AQ50" s="8"/>
      <c r="AR50" s="8"/>
      <c r="AS50" s="8"/>
      <c r="AT50" s="8"/>
      <c r="AU50" s="8"/>
      <c r="AV50" s="8"/>
      <c r="AW50" s="8"/>
      <c r="AX50" s="8"/>
      <c r="BD50" s="5">
        <f t="shared" si="6"/>
      </c>
      <c r="BF50" s="5">
        <f t="shared" si="7"/>
      </c>
      <c r="BH50" s="5">
        <f t="shared" si="16"/>
      </c>
      <c r="BJ50" s="5">
        <f t="shared" si="3"/>
      </c>
      <c r="BL50" s="5">
        <f t="shared" si="4"/>
      </c>
      <c r="BN50" s="5">
        <f t="shared" si="8"/>
      </c>
      <c r="BQ50" s="8"/>
      <c r="BR50" s="8"/>
      <c r="BS50" s="8"/>
      <c r="BT50" s="8"/>
    </row>
    <row r="51" spans="1:72" s="35" customFormat="1" ht="30" customHeight="1" thickBot="1">
      <c r="A51" s="1359"/>
      <c r="B51" s="1082" t="s">
        <v>48</v>
      </c>
      <c r="C51" s="1117"/>
      <c r="D51" s="1117"/>
      <c r="E51" s="1118"/>
      <c r="F51" s="1118"/>
      <c r="G51" s="1119">
        <v>1.5</v>
      </c>
      <c r="H51" s="1367">
        <f>G51*30</f>
        <v>45</v>
      </c>
      <c r="I51" s="1368"/>
      <c r="J51" s="1368"/>
      <c r="K51" s="1344"/>
      <c r="L51" s="1344"/>
      <c r="M51" s="1358"/>
      <c r="N51" s="270"/>
      <c r="O51" s="1430"/>
      <c r="P51" s="1431"/>
      <c r="Q51" s="1431"/>
      <c r="R51" s="270"/>
      <c r="S51" s="1430"/>
      <c r="T51" s="1348"/>
      <c r="U51" s="1348"/>
      <c r="V51" s="1581"/>
      <c r="W51" s="1582"/>
      <c r="X51" s="1430"/>
      <c r="Y51" s="1430"/>
      <c r="Z51" s="1430"/>
      <c r="AA51" s="808"/>
      <c r="AB51" s="8"/>
      <c r="AC51" s="8"/>
      <c r="AD51" s="8"/>
      <c r="AE51" s="8"/>
      <c r="AF51" s="4"/>
      <c r="AG51" s="4"/>
      <c r="AH51" s="4"/>
      <c r="AI51" s="8"/>
      <c r="AJ51" s="8"/>
      <c r="AK51" s="8"/>
      <c r="AL51" s="8"/>
      <c r="AM51" s="548"/>
      <c r="AN51" s="548"/>
      <c r="AO51" s="627"/>
      <c r="AP51" s="627"/>
      <c r="AQ51" s="8"/>
      <c r="AR51" s="8"/>
      <c r="AS51" s="8"/>
      <c r="AT51" s="8"/>
      <c r="AU51" s="8"/>
      <c r="AV51" s="8"/>
      <c r="AW51" s="8"/>
      <c r="AX51" s="8"/>
      <c r="BD51" s="5">
        <f t="shared" si="6"/>
      </c>
      <c r="BF51" s="5">
        <f t="shared" si="7"/>
      </c>
      <c r="BH51" s="5">
        <f t="shared" si="16"/>
      </c>
      <c r="BJ51" s="5">
        <f t="shared" si="3"/>
      </c>
      <c r="BL51" s="5">
        <f t="shared" si="4"/>
      </c>
      <c r="BN51" s="5">
        <f t="shared" si="8"/>
      </c>
      <c r="BQ51" s="8"/>
      <c r="BR51" s="8"/>
      <c r="BS51" s="8"/>
      <c r="BT51" s="8"/>
    </row>
    <row r="52" spans="1:66" s="6" customFormat="1" ht="34.5" customHeight="1" thickBot="1">
      <c r="A52" s="1163" t="s">
        <v>125</v>
      </c>
      <c r="B52" s="1584" t="s">
        <v>239</v>
      </c>
      <c r="C52" s="1111">
        <v>2</v>
      </c>
      <c r="D52" s="1071"/>
      <c r="E52" s="1101"/>
      <c r="F52" s="1101"/>
      <c r="G52" s="1352">
        <v>5</v>
      </c>
      <c r="H52" s="1351">
        <f t="shared" si="12"/>
        <v>150</v>
      </c>
      <c r="I52" s="1156">
        <v>8</v>
      </c>
      <c r="J52" s="1156" t="s">
        <v>276</v>
      </c>
      <c r="K52" s="1111" t="s">
        <v>277</v>
      </c>
      <c r="L52" s="1111"/>
      <c r="M52" s="1157">
        <f>H52-I52</f>
        <v>142</v>
      </c>
      <c r="N52" s="269"/>
      <c r="O52" s="1304"/>
      <c r="P52" s="1306">
        <v>8</v>
      </c>
      <c r="Q52" s="1306">
        <v>0</v>
      </c>
      <c r="R52" s="258"/>
      <c r="S52" s="1305"/>
      <c r="T52" s="1305"/>
      <c r="U52" s="1305"/>
      <c r="V52" s="258"/>
      <c r="W52" s="1305"/>
      <c r="X52" s="1305"/>
      <c r="Y52" s="1305"/>
      <c r="Z52" s="1364"/>
      <c r="AA52" s="1635">
        <v>1</v>
      </c>
      <c r="AC52" s="615"/>
      <c r="AD52" s="621"/>
      <c r="AE52" s="621"/>
      <c r="AF52" s="627"/>
      <c r="AG52" s="627"/>
      <c r="AH52" s="627">
        <v>1</v>
      </c>
      <c r="AI52" s="622"/>
      <c r="AJ52" s="622"/>
      <c r="AK52" s="622"/>
      <c r="AL52" s="622"/>
      <c r="AM52" s="622"/>
      <c r="AN52" s="622"/>
      <c r="AO52" s="622"/>
      <c r="AP52" s="622"/>
      <c r="AQ52" s="622"/>
      <c r="AR52" s="622"/>
      <c r="AS52" s="622"/>
      <c r="BD52" s="5">
        <f t="shared" si="6"/>
      </c>
      <c r="BF52" s="5" t="str">
        <f t="shared" si="7"/>
        <v>так</v>
      </c>
      <c r="BH52" s="5">
        <f t="shared" si="16"/>
      </c>
      <c r="BJ52" s="5">
        <f t="shared" si="3"/>
      </c>
      <c r="BL52" s="5">
        <f t="shared" si="4"/>
      </c>
      <c r="BN52" s="5">
        <f t="shared" si="8"/>
      </c>
    </row>
    <row r="53" spans="1:66" s="33" customFormat="1" ht="28.5" customHeight="1" hidden="1" thickBot="1">
      <c r="A53" s="1078"/>
      <c r="B53" s="1078"/>
      <c r="C53" s="1078"/>
      <c r="D53" s="1078"/>
      <c r="E53" s="1185"/>
      <c r="F53" s="1078"/>
      <c r="G53" s="1219"/>
      <c r="H53" s="1288"/>
      <c r="I53" s="1289"/>
      <c r="J53" s="1289"/>
      <c r="K53" s="1290"/>
      <c r="L53" s="1290"/>
      <c r="M53" s="1216"/>
      <c r="N53" s="267"/>
      <c r="O53" s="1291"/>
      <c r="P53" s="1291"/>
      <c r="Q53" s="1291"/>
      <c r="R53" s="1583"/>
      <c r="S53" s="1578"/>
      <c r="T53" s="1291"/>
      <c r="U53" s="1291"/>
      <c r="V53" s="259"/>
      <c r="W53" s="1292"/>
      <c r="X53" s="1292"/>
      <c r="Y53" s="1292"/>
      <c r="Z53" s="1292"/>
      <c r="AA53" s="807">
        <v>2</v>
      </c>
      <c r="AB53" s="6"/>
      <c r="AC53" s="615"/>
      <c r="AD53" s="621"/>
      <c r="AE53" s="621"/>
      <c r="AF53" s="621"/>
      <c r="AG53" s="621"/>
      <c r="AH53" s="621"/>
      <c r="AI53" s="627"/>
      <c r="AJ53" s="627"/>
      <c r="AK53" s="627"/>
      <c r="AL53" s="627"/>
      <c r="AM53" s="621"/>
      <c r="AN53" s="621"/>
      <c r="AO53" s="622"/>
      <c r="AP53" s="622"/>
      <c r="AQ53" s="622"/>
      <c r="AR53" s="622"/>
      <c r="AS53" s="622"/>
      <c r="AT53" s="6"/>
      <c r="AU53" s="6"/>
      <c r="AV53" s="6"/>
      <c r="AW53" s="6"/>
      <c r="AX53" s="6"/>
      <c r="BD53" s="5">
        <f t="shared" si="6"/>
      </c>
      <c r="BF53" s="5">
        <f t="shared" si="7"/>
      </c>
      <c r="BH53" s="5">
        <f t="shared" si="16"/>
      </c>
      <c r="BJ53" s="5">
        <f t="shared" si="3"/>
      </c>
      <c r="BL53" s="5">
        <f t="shared" si="4"/>
      </c>
      <c r="BN53" s="5">
        <f t="shared" si="8"/>
      </c>
    </row>
    <row r="54" spans="1:66" s="6" customFormat="1" ht="41.25" customHeight="1">
      <c r="A54" s="1088" t="s">
        <v>138</v>
      </c>
      <c r="B54" s="1556" t="s">
        <v>63</v>
      </c>
      <c r="C54" s="1328"/>
      <c r="D54" s="1328"/>
      <c r="E54" s="1397"/>
      <c r="F54" s="1397"/>
      <c r="G54" s="1494">
        <v>3.5</v>
      </c>
      <c r="H54" s="1323">
        <f t="shared" si="12"/>
        <v>105</v>
      </c>
      <c r="I54" s="1324"/>
      <c r="J54" s="1324"/>
      <c r="K54" s="1325"/>
      <c r="L54" s="1325"/>
      <c r="M54" s="1152"/>
      <c r="N54" s="786"/>
      <c r="O54" s="1326"/>
      <c r="P54" s="1326"/>
      <c r="Q54" s="1326"/>
      <c r="R54" s="262"/>
      <c r="S54" s="1327"/>
      <c r="T54" s="1327"/>
      <c r="U54" s="1327"/>
      <c r="V54" s="262"/>
      <c r="W54" s="1327"/>
      <c r="X54" s="1327"/>
      <c r="Y54" s="1327"/>
      <c r="Z54" s="1327"/>
      <c r="AA54" s="1635"/>
      <c r="AC54" s="615"/>
      <c r="AD54" s="621"/>
      <c r="AE54" s="621"/>
      <c r="AF54" s="621"/>
      <c r="AG54" s="621"/>
      <c r="AH54" s="621"/>
      <c r="AI54" s="622"/>
      <c r="AJ54" s="622"/>
      <c r="AK54" s="622"/>
      <c r="AL54" s="622"/>
      <c r="AM54" s="622"/>
      <c r="AN54" s="622"/>
      <c r="AO54" s="622"/>
      <c r="AP54" s="622"/>
      <c r="AQ54" s="622"/>
      <c r="AR54" s="622"/>
      <c r="AS54" s="622"/>
      <c r="BD54" s="5">
        <f t="shared" si="6"/>
      </c>
      <c r="BF54" s="5" t="s">
        <v>396</v>
      </c>
      <c r="BH54" s="5">
        <f t="shared" si="16"/>
      </c>
      <c r="BJ54" s="5">
        <f t="shared" si="3"/>
      </c>
      <c r="BL54" s="5">
        <f t="shared" si="4"/>
      </c>
      <c r="BN54" s="5">
        <f t="shared" si="8"/>
      </c>
    </row>
    <row r="55" spans="1:66" s="6" customFormat="1" ht="18" customHeight="1" thickBot="1">
      <c r="A55" s="1567"/>
      <c r="B55" s="1082" t="s">
        <v>48</v>
      </c>
      <c r="C55" s="1117"/>
      <c r="D55" s="1117"/>
      <c r="E55" s="1118"/>
      <c r="F55" s="1118"/>
      <c r="G55" s="1119">
        <v>1.5</v>
      </c>
      <c r="H55" s="1367">
        <f t="shared" si="12"/>
        <v>45</v>
      </c>
      <c r="I55" s="1368"/>
      <c r="J55" s="1368"/>
      <c r="K55" s="1344"/>
      <c r="L55" s="1344"/>
      <c r="M55" s="1358"/>
      <c r="N55" s="268"/>
      <c r="O55" s="1360"/>
      <c r="P55" s="1360"/>
      <c r="Q55" s="1360"/>
      <c r="R55" s="260"/>
      <c r="S55" s="1349"/>
      <c r="T55" s="1349"/>
      <c r="U55" s="1349"/>
      <c r="V55" s="260"/>
      <c r="W55" s="1349"/>
      <c r="X55" s="1349"/>
      <c r="Y55" s="1349"/>
      <c r="Z55" s="1349"/>
      <c r="AA55" s="1635"/>
      <c r="AC55" s="615"/>
      <c r="AD55" s="621"/>
      <c r="AE55" s="621"/>
      <c r="AF55" s="621"/>
      <c r="AG55" s="621"/>
      <c r="AH55" s="621"/>
      <c r="AI55" s="622"/>
      <c r="AJ55" s="622"/>
      <c r="AK55" s="622"/>
      <c r="AL55" s="622"/>
      <c r="AM55" s="622"/>
      <c r="AN55" s="622"/>
      <c r="AO55" s="622"/>
      <c r="AP55" s="622"/>
      <c r="AQ55" s="622"/>
      <c r="AR55" s="622"/>
      <c r="AS55" s="622"/>
      <c r="BD55" s="5">
        <f t="shared" si="6"/>
      </c>
      <c r="BF55" s="5">
        <f t="shared" si="7"/>
      </c>
      <c r="BH55" s="5">
        <f t="shared" si="16"/>
      </c>
      <c r="BJ55" s="5">
        <f t="shared" si="3"/>
      </c>
      <c r="BL55" s="5">
        <f t="shared" si="4"/>
      </c>
      <c r="BN55" s="5">
        <f t="shared" si="8"/>
      </c>
    </row>
    <row r="56" spans="1:66" s="6" customFormat="1" ht="25.5" customHeight="1" thickBot="1">
      <c r="A56" s="1163" t="s">
        <v>139</v>
      </c>
      <c r="B56" s="1215" t="s">
        <v>59</v>
      </c>
      <c r="C56" s="1071"/>
      <c r="D56" s="1111">
        <v>2</v>
      </c>
      <c r="E56" s="1101"/>
      <c r="F56" s="1101"/>
      <c r="G56" s="1352">
        <v>2</v>
      </c>
      <c r="H56" s="1351">
        <f t="shared" si="12"/>
        <v>60</v>
      </c>
      <c r="I56" s="1156">
        <v>8</v>
      </c>
      <c r="J56" s="1156" t="s">
        <v>276</v>
      </c>
      <c r="K56" s="1111" t="s">
        <v>277</v>
      </c>
      <c r="L56" s="1156"/>
      <c r="M56" s="1157">
        <f>H56-I56</f>
        <v>52</v>
      </c>
      <c r="N56" s="269"/>
      <c r="O56" s="1304"/>
      <c r="P56" s="1306">
        <v>8</v>
      </c>
      <c r="Q56" s="1306">
        <v>0</v>
      </c>
      <c r="R56" s="258"/>
      <c r="S56" s="1305"/>
      <c r="T56" s="1305"/>
      <c r="U56" s="1305"/>
      <c r="V56" s="258"/>
      <c r="W56" s="1305"/>
      <c r="X56" s="1305"/>
      <c r="Y56" s="1305"/>
      <c r="Z56" s="1364"/>
      <c r="AA56" s="1635">
        <v>1</v>
      </c>
      <c r="AC56" s="615"/>
      <c r="AD56" s="621"/>
      <c r="AE56" s="621"/>
      <c r="AF56" s="627"/>
      <c r="AG56" s="621"/>
      <c r="AH56" s="621" t="s">
        <v>324</v>
      </c>
      <c r="AI56" s="622"/>
      <c r="AJ56" s="622"/>
      <c r="AK56" s="622"/>
      <c r="AL56" s="622"/>
      <c r="AM56" s="622"/>
      <c r="AN56" s="622"/>
      <c r="AO56" s="622"/>
      <c r="AP56" s="622"/>
      <c r="AQ56" s="622"/>
      <c r="AR56" s="622"/>
      <c r="AS56" s="622"/>
      <c r="BD56" s="5">
        <f t="shared" si="6"/>
      </c>
      <c r="BF56" s="5" t="str">
        <f t="shared" si="7"/>
        <v>так</v>
      </c>
      <c r="BH56" s="5">
        <f t="shared" si="16"/>
      </c>
      <c r="BJ56" s="5">
        <f t="shared" si="3"/>
      </c>
      <c r="BL56" s="5">
        <f t="shared" si="4"/>
      </c>
      <c r="BN56" s="5">
        <f t="shared" si="8"/>
      </c>
    </row>
    <row r="57" spans="1:66" ht="21.75" customHeight="1" hidden="1">
      <c r="A57" s="1078"/>
      <c r="B57" s="1077"/>
      <c r="C57" s="1078"/>
      <c r="D57" s="1078"/>
      <c r="E57" s="1079"/>
      <c r="F57" s="1080"/>
      <c r="G57" s="1081"/>
      <c r="H57" s="1296"/>
      <c r="I57" s="1289"/>
      <c r="J57" s="1289"/>
      <c r="K57" s="1290"/>
      <c r="L57" s="1290"/>
      <c r="M57" s="1216"/>
      <c r="N57" s="267"/>
      <c r="O57" s="1078"/>
      <c r="P57" s="1291"/>
      <c r="Q57" s="1292"/>
      <c r="R57" s="273"/>
      <c r="S57" s="1078"/>
      <c r="T57" s="1078"/>
      <c r="U57" s="1078"/>
      <c r="V57" s="267"/>
      <c r="W57" s="1078"/>
      <c r="X57" s="1078"/>
      <c r="Y57" s="1078"/>
      <c r="Z57" s="1078"/>
      <c r="AA57" s="1633"/>
      <c r="AC57" s="615"/>
      <c r="AD57" s="615"/>
      <c r="AE57" s="615"/>
      <c r="AF57" s="621"/>
      <c r="AG57" s="622"/>
      <c r="AH57" s="622"/>
      <c r="AI57" s="621"/>
      <c r="AJ57" s="615"/>
      <c r="AK57" s="615"/>
      <c r="AL57" s="615"/>
      <c r="AM57" s="615"/>
      <c r="AN57" s="615"/>
      <c r="AO57" s="615"/>
      <c r="AP57" s="615"/>
      <c r="AQ57" s="615"/>
      <c r="AR57" s="615"/>
      <c r="AS57" s="615"/>
      <c r="BD57" s="5">
        <f t="shared" si="6"/>
      </c>
      <c r="BF57" s="5">
        <f t="shared" si="7"/>
      </c>
      <c r="BH57" s="5">
        <f t="shared" si="16"/>
      </c>
      <c r="BJ57" s="5">
        <f t="shared" si="3"/>
      </c>
      <c r="BL57" s="5">
        <f t="shared" si="4"/>
      </c>
      <c r="BN57" s="5">
        <f t="shared" si="8"/>
      </c>
    </row>
    <row r="58" spans="1:66" ht="20.25" customHeight="1" hidden="1" thickBot="1">
      <c r="A58" s="1298"/>
      <c r="B58" s="1082"/>
      <c r="C58" s="1083"/>
      <c r="D58" s="1083"/>
      <c r="E58" s="1084"/>
      <c r="F58" s="1085"/>
      <c r="G58" s="1116"/>
      <c r="H58" s="1312"/>
      <c r="I58" s="1299"/>
      <c r="J58" s="1299"/>
      <c r="K58" s="1300"/>
      <c r="L58" s="1300"/>
      <c r="M58" s="1280"/>
      <c r="N58" s="268"/>
      <c r="O58" s="1359"/>
      <c r="P58" s="1360"/>
      <c r="Q58" s="1349"/>
      <c r="R58" s="274"/>
      <c r="S58" s="1359"/>
      <c r="T58" s="1359"/>
      <c r="U58" s="1359"/>
      <c r="V58" s="268"/>
      <c r="W58" s="1359"/>
      <c r="X58" s="1359"/>
      <c r="Y58" s="1359"/>
      <c r="Z58" s="1359"/>
      <c r="AA58" s="1633"/>
      <c r="AC58" s="615"/>
      <c r="AD58" s="615"/>
      <c r="AE58" s="615"/>
      <c r="AF58" s="621"/>
      <c r="AG58" s="622"/>
      <c r="AH58" s="622"/>
      <c r="AI58" s="621"/>
      <c r="AJ58" s="615"/>
      <c r="AK58" s="615"/>
      <c r="AL58" s="615"/>
      <c r="AM58" s="615"/>
      <c r="AN58" s="615"/>
      <c r="AO58" s="615"/>
      <c r="AP58" s="615"/>
      <c r="AQ58" s="615"/>
      <c r="AR58" s="615"/>
      <c r="AS58" s="615"/>
      <c r="BD58" s="5">
        <f t="shared" si="6"/>
      </c>
      <c r="BF58" s="5">
        <f t="shared" si="7"/>
      </c>
      <c r="BH58" s="5">
        <f t="shared" si="16"/>
      </c>
      <c r="BJ58" s="5">
        <f t="shared" si="3"/>
      </c>
      <c r="BL58" s="5">
        <f t="shared" si="4"/>
      </c>
      <c r="BN58" s="5">
        <f t="shared" si="8"/>
      </c>
    </row>
    <row r="59" spans="1:66" ht="20.25" customHeight="1" hidden="1" thickBot="1">
      <c r="A59" s="1078"/>
      <c r="B59" s="1067"/>
      <c r="C59" s="1099"/>
      <c r="D59" s="1120"/>
      <c r="E59" s="1121"/>
      <c r="F59" s="1122"/>
      <c r="G59" s="1102"/>
      <c r="H59" s="1303"/>
      <c r="I59" s="1156"/>
      <c r="J59" s="1156"/>
      <c r="K59" s="1111"/>
      <c r="L59" s="1111"/>
      <c r="M59" s="1157"/>
      <c r="N59" s="269"/>
      <c r="O59" s="1099"/>
      <c r="P59" s="1304"/>
      <c r="Q59" s="1305"/>
      <c r="R59" s="266"/>
      <c r="S59" s="1306"/>
      <c r="T59" s="1099"/>
      <c r="U59" s="1099"/>
      <c r="V59" s="269"/>
      <c r="W59" s="1099"/>
      <c r="X59" s="1099"/>
      <c r="Y59" s="1369"/>
      <c r="Z59" s="1370"/>
      <c r="AA59" s="1633">
        <v>2</v>
      </c>
      <c r="AC59" s="615"/>
      <c r="AD59" s="615"/>
      <c r="AE59" s="615"/>
      <c r="AF59" s="621"/>
      <c r="AG59" s="622"/>
      <c r="AH59" s="622"/>
      <c r="AI59" s="627"/>
      <c r="AJ59" s="49"/>
      <c r="AK59" s="49"/>
      <c r="AL59" s="627"/>
      <c r="AM59" s="615"/>
      <c r="AN59" s="615"/>
      <c r="AO59" s="615"/>
      <c r="AP59" s="615"/>
      <c r="AQ59" s="615"/>
      <c r="AR59" s="615"/>
      <c r="AS59" s="615"/>
      <c r="BD59" s="5">
        <f t="shared" si="6"/>
      </c>
      <c r="BF59" s="5">
        <f t="shared" si="7"/>
      </c>
      <c r="BH59" s="5">
        <f t="shared" si="16"/>
      </c>
      <c r="BJ59" s="5">
        <f t="shared" si="3"/>
      </c>
      <c r="BL59" s="5">
        <f t="shared" si="4"/>
      </c>
      <c r="BN59" s="5">
        <f t="shared" si="8"/>
      </c>
    </row>
    <row r="60" spans="1:66" s="6" customFormat="1" ht="21" customHeight="1">
      <c r="A60" s="1078" t="s">
        <v>142</v>
      </c>
      <c r="B60" s="1077" t="s">
        <v>42</v>
      </c>
      <c r="C60" s="1103"/>
      <c r="D60" s="1103"/>
      <c r="E60" s="1104"/>
      <c r="F60" s="1105"/>
      <c r="G60" s="1081">
        <v>12</v>
      </c>
      <c r="H60" s="1296">
        <f t="shared" si="12"/>
        <v>360</v>
      </c>
      <c r="I60" s="1216"/>
      <c r="J60" s="1289"/>
      <c r="K60" s="1290"/>
      <c r="L60" s="1290"/>
      <c r="M60" s="1216"/>
      <c r="N60" s="267"/>
      <c r="O60" s="1291"/>
      <c r="P60" s="1291"/>
      <c r="Q60" s="1291"/>
      <c r="R60" s="259"/>
      <c r="S60" s="1292"/>
      <c r="T60" s="1292"/>
      <c r="U60" s="1292"/>
      <c r="V60" s="259"/>
      <c r="W60" s="1292"/>
      <c r="X60" s="1292"/>
      <c r="Y60" s="1292"/>
      <c r="Z60" s="1292"/>
      <c r="AA60" s="1635"/>
      <c r="AC60" s="615"/>
      <c r="AD60" s="621"/>
      <c r="AE60" s="621"/>
      <c r="AF60" s="621"/>
      <c r="AG60" s="621"/>
      <c r="AH60" s="621"/>
      <c r="AI60" s="622"/>
      <c r="AJ60" s="622"/>
      <c r="AK60" s="622"/>
      <c r="AL60" s="622"/>
      <c r="AM60" s="622"/>
      <c r="AN60" s="622"/>
      <c r="AO60" s="622"/>
      <c r="AP60" s="622"/>
      <c r="AQ60" s="622"/>
      <c r="AR60" s="622"/>
      <c r="AS60" s="622"/>
      <c r="BD60" s="5" t="s">
        <v>396</v>
      </c>
      <c r="BF60" s="5" t="s">
        <v>396</v>
      </c>
      <c r="BH60" s="5">
        <f t="shared" si="16"/>
      </c>
      <c r="BJ60" s="5">
        <f t="shared" si="3"/>
      </c>
      <c r="BL60" s="5">
        <f t="shared" si="4"/>
      </c>
      <c r="BN60" s="5">
        <f t="shared" si="8"/>
      </c>
    </row>
    <row r="61" spans="1:66" s="6" customFormat="1" ht="16.5" customHeight="1" thickBot="1">
      <c r="A61" s="1585"/>
      <c r="B61" s="1087" t="s">
        <v>48</v>
      </c>
      <c r="C61" s="1335"/>
      <c r="D61" s="1335"/>
      <c r="E61" s="1565"/>
      <c r="F61" s="1565"/>
      <c r="G61" s="1593">
        <v>5</v>
      </c>
      <c r="H61" s="1323">
        <f t="shared" si="12"/>
        <v>150</v>
      </c>
      <c r="I61" s="1594"/>
      <c r="J61" s="1566"/>
      <c r="K61" s="1564"/>
      <c r="L61" s="1564"/>
      <c r="M61" s="1594"/>
      <c r="N61" s="1595"/>
      <c r="O61" s="1596"/>
      <c r="P61" s="1596"/>
      <c r="Q61" s="1343"/>
      <c r="R61" s="291"/>
      <c r="S61" s="1327"/>
      <c r="T61" s="1327"/>
      <c r="U61" s="1327"/>
      <c r="V61" s="262"/>
      <c r="W61" s="1327"/>
      <c r="X61" s="1327"/>
      <c r="Y61" s="1327"/>
      <c r="Z61" s="1327"/>
      <c r="AA61" s="1635"/>
      <c r="AC61" s="633"/>
      <c r="AD61" s="633"/>
      <c r="AE61" s="633"/>
      <c r="AF61" s="633"/>
      <c r="AG61" s="626"/>
      <c r="AH61" s="626"/>
      <c r="AI61" s="626"/>
      <c r="AJ61" s="622"/>
      <c r="AK61" s="622"/>
      <c r="AL61" s="622"/>
      <c r="AM61" s="622"/>
      <c r="AN61" s="622"/>
      <c r="AO61" s="622"/>
      <c r="AP61" s="622"/>
      <c r="AQ61" s="622"/>
      <c r="AR61" s="622"/>
      <c r="AS61" s="622"/>
      <c r="BD61" s="5">
        <f t="shared" si="6"/>
      </c>
      <c r="BF61" s="5">
        <f t="shared" si="7"/>
      </c>
      <c r="BH61" s="5">
        <f t="shared" si="16"/>
      </c>
      <c r="BJ61" s="5">
        <f t="shared" si="3"/>
      </c>
      <c r="BL61" s="5">
        <f t="shared" si="4"/>
      </c>
      <c r="BN61" s="5">
        <f t="shared" si="8"/>
      </c>
    </row>
    <row r="62" spans="1:66" s="6" customFormat="1" ht="26.25" customHeight="1" thickBot="1">
      <c r="A62" s="1586" t="s">
        <v>143</v>
      </c>
      <c r="B62" s="1082" t="s">
        <v>65</v>
      </c>
      <c r="C62" s="1598"/>
      <c r="D62" s="1598"/>
      <c r="E62" s="1504"/>
      <c r="F62" s="1504"/>
      <c r="G62" s="1347">
        <v>7</v>
      </c>
      <c r="H62" s="1367">
        <f t="shared" si="12"/>
        <v>210</v>
      </c>
      <c r="I62" s="1597">
        <f>SUM(J62:L62)</f>
        <v>32</v>
      </c>
      <c r="J62" s="1599">
        <v>16</v>
      </c>
      <c r="K62" s="1600">
        <v>12</v>
      </c>
      <c r="L62" s="1600">
        <v>4</v>
      </c>
      <c r="M62" s="1597">
        <f>H62-I62</f>
        <v>178</v>
      </c>
      <c r="N62" s="1581"/>
      <c r="O62" s="1582"/>
      <c r="P62" s="1503"/>
      <c r="Q62" s="1315"/>
      <c r="R62" s="289"/>
      <c r="S62" s="1349"/>
      <c r="T62" s="1349"/>
      <c r="U62" s="1349"/>
      <c r="V62" s="260"/>
      <c r="W62" s="1349"/>
      <c r="X62" s="1349"/>
      <c r="Y62" s="1349"/>
      <c r="Z62" s="1349"/>
      <c r="AA62" s="807"/>
      <c r="AC62" s="627"/>
      <c r="AD62" s="627"/>
      <c r="AE62" s="627"/>
      <c r="AF62" s="634"/>
      <c r="AG62" s="626"/>
      <c r="AH62" s="626"/>
      <c r="AI62" s="626"/>
      <c r="AJ62" s="622"/>
      <c r="AK62" s="622"/>
      <c r="AL62" s="622"/>
      <c r="AM62" s="622"/>
      <c r="AN62" s="622"/>
      <c r="AO62" s="622"/>
      <c r="AP62" s="622"/>
      <c r="AQ62" s="622"/>
      <c r="AR62" s="622"/>
      <c r="AS62" s="622"/>
      <c r="BD62" s="5">
        <f t="shared" si="6"/>
      </c>
      <c r="BF62" s="5">
        <f t="shared" si="7"/>
      </c>
      <c r="BH62" s="5">
        <f t="shared" si="16"/>
      </c>
      <c r="BJ62" s="5">
        <f t="shared" si="3"/>
      </c>
      <c r="BL62" s="5">
        <f t="shared" si="4"/>
      </c>
      <c r="BN62" s="5">
        <f t="shared" si="8"/>
      </c>
    </row>
    <row r="63" spans="1:66" s="6" customFormat="1" ht="26.25" customHeight="1" thickBot="1">
      <c r="A63" s="1163"/>
      <c r="B63" s="1215" t="s">
        <v>65</v>
      </c>
      <c r="C63" s="1069"/>
      <c r="D63" s="1068">
        <v>1</v>
      </c>
      <c r="E63" s="1438"/>
      <c r="F63" s="1255"/>
      <c r="G63" s="1256">
        <v>3.5</v>
      </c>
      <c r="H63" s="1601">
        <f t="shared" si="12"/>
        <v>105</v>
      </c>
      <c r="I63" s="1351">
        <v>16</v>
      </c>
      <c r="J63" s="1602" t="s">
        <v>275</v>
      </c>
      <c r="K63" s="1602" t="s">
        <v>276</v>
      </c>
      <c r="L63" s="1099" t="s">
        <v>279</v>
      </c>
      <c r="M63" s="1223">
        <f>H63-I63</f>
        <v>89</v>
      </c>
      <c r="N63" s="269">
        <v>14</v>
      </c>
      <c r="O63" s="1306">
        <v>2</v>
      </c>
      <c r="P63" s="1602"/>
      <c r="Q63" s="1353"/>
      <c r="R63" s="596"/>
      <c r="S63" s="1305"/>
      <c r="T63" s="1305"/>
      <c r="U63" s="1305"/>
      <c r="V63" s="258"/>
      <c r="W63" s="1305"/>
      <c r="X63" s="1305"/>
      <c r="Y63" s="1305"/>
      <c r="Z63" s="1364"/>
      <c r="AA63" s="808">
        <v>1</v>
      </c>
      <c r="AC63" s="627"/>
      <c r="AD63" s="627"/>
      <c r="AE63" s="627"/>
      <c r="AF63" s="634"/>
      <c r="AG63" s="626"/>
      <c r="AH63" s="626">
        <v>1</v>
      </c>
      <c r="AI63" s="626"/>
      <c r="AJ63" s="622"/>
      <c r="AK63" s="622"/>
      <c r="AL63" s="622"/>
      <c r="AM63" s="622"/>
      <c r="AN63" s="622"/>
      <c r="AO63" s="622"/>
      <c r="AP63" s="622"/>
      <c r="AQ63" s="622"/>
      <c r="AR63" s="622"/>
      <c r="AS63" s="622"/>
      <c r="BD63" s="5" t="str">
        <f t="shared" si="6"/>
        <v>так</v>
      </c>
      <c r="BF63" s="5">
        <f t="shared" si="7"/>
      </c>
      <c r="BH63" s="5">
        <f t="shared" si="16"/>
      </c>
      <c r="BJ63" s="5">
        <f t="shared" si="3"/>
      </c>
      <c r="BL63" s="5">
        <f t="shared" si="4"/>
      </c>
      <c r="BN63" s="5">
        <f t="shared" si="8"/>
      </c>
    </row>
    <row r="64" spans="1:66" s="6" customFormat="1" ht="26.25" customHeight="1" thickBot="1">
      <c r="A64" s="1163"/>
      <c r="B64" s="1215" t="s">
        <v>65</v>
      </c>
      <c r="C64" s="1068">
        <v>2</v>
      </c>
      <c r="D64" s="1069"/>
      <c r="E64" s="1438"/>
      <c r="F64" s="1255"/>
      <c r="G64" s="1256">
        <v>3.5</v>
      </c>
      <c r="H64" s="1601">
        <f t="shared" si="12"/>
        <v>105</v>
      </c>
      <c r="I64" s="1351">
        <v>16</v>
      </c>
      <c r="J64" s="1602" t="s">
        <v>275</v>
      </c>
      <c r="K64" s="1602" t="s">
        <v>276</v>
      </c>
      <c r="L64" s="1099" t="s">
        <v>279</v>
      </c>
      <c r="M64" s="1223">
        <f>H64-I64</f>
        <v>89</v>
      </c>
      <c r="N64" s="1603"/>
      <c r="O64" s="1306"/>
      <c r="P64" s="1120">
        <v>14</v>
      </c>
      <c r="Q64" s="1120">
        <v>2</v>
      </c>
      <c r="R64" s="596"/>
      <c r="S64" s="1305"/>
      <c r="T64" s="1305"/>
      <c r="U64" s="1305"/>
      <c r="V64" s="258"/>
      <c r="W64" s="1305"/>
      <c r="X64" s="1305"/>
      <c r="Y64" s="1305"/>
      <c r="Z64" s="1364"/>
      <c r="AA64" s="808">
        <v>1</v>
      </c>
      <c r="AC64" s="627"/>
      <c r="AD64" s="627"/>
      <c r="AE64" s="627"/>
      <c r="AF64" s="634"/>
      <c r="AG64" s="626"/>
      <c r="AH64" s="626">
        <v>1</v>
      </c>
      <c r="AI64" s="626"/>
      <c r="AJ64" s="622"/>
      <c r="AK64" s="622"/>
      <c r="AL64" s="622"/>
      <c r="AM64" s="622"/>
      <c r="AN64" s="622"/>
      <c r="AO64" s="622"/>
      <c r="AP64" s="622"/>
      <c r="AQ64" s="622"/>
      <c r="AR64" s="622"/>
      <c r="AS64" s="622"/>
      <c r="BD64" s="5">
        <f t="shared" si="6"/>
      </c>
      <c r="BF64" s="5" t="str">
        <f t="shared" si="7"/>
        <v>так</v>
      </c>
      <c r="BH64" s="5">
        <f t="shared" si="16"/>
      </c>
      <c r="BJ64" s="5">
        <f t="shared" si="3"/>
      </c>
      <c r="BL64" s="5">
        <f t="shared" si="4"/>
      </c>
      <c r="BN64" s="5">
        <f t="shared" si="8"/>
      </c>
    </row>
    <row r="65" spans="1:66" s="6" customFormat="1" ht="33" customHeight="1" thickBot="1">
      <c r="A65" s="1163" t="s">
        <v>144</v>
      </c>
      <c r="B65" s="1584" t="s">
        <v>263</v>
      </c>
      <c r="C65" s="1071"/>
      <c r="D65" s="1111">
        <v>3</v>
      </c>
      <c r="E65" s="1071"/>
      <c r="F65" s="1071"/>
      <c r="G65" s="1352">
        <v>3.5</v>
      </c>
      <c r="H65" s="1351">
        <f>G65*30</f>
        <v>105</v>
      </c>
      <c r="I65" s="1156">
        <f>SUM(J65:L65)</f>
        <v>6</v>
      </c>
      <c r="J65" s="1156">
        <v>4</v>
      </c>
      <c r="K65" s="1111"/>
      <c r="L65" s="1111">
        <v>2</v>
      </c>
      <c r="M65" s="1157">
        <f>H65-I65</f>
        <v>99</v>
      </c>
      <c r="N65" s="271"/>
      <c r="O65" s="1276"/>
      <c r="P65" s="1362"/>
      <c r="Q65" s="1362"/>
      <c r="R65" s="266">
        <v>4</v>
      </c>
      <c r="S65" s="1306">
        <v>2</v>
      </c>
      <c r="T65" s="1305"/>
      <c r="U65" s="1305"/>
      <c r="V65" s="258"/>
      <c r="W65" s="1305"/>
      <c r="X65" s="1305"/>
      <c r="Y65" s="1305"/>
      <c r="Z65" s="1364"/>
      <c r="AA65" s="1635">
        <v>2</v>
      </c>
      <c r="AC65" s="626"/>
      <c r="AD65" s="635"/>
      <c r="AE65" s="635"/>
      <c r="AF65" s="635"/>
      <c r="AG65" s="635"/>
      <c r="AH65" s="635">
        <v>2</v>
      </c>
      <c r="AI65" s="621"/>
      <c r="AJ65" s="622"/>
      <c r="AK65" s="622"/>
      <c r="AL65" s="622"/>
      <c r="AM65" s="622"/>
      <c r="AN65" s="622"/>
      <c r="AO65" s="622"/>
      <c r="AP65" s="622"/>
      <c r="AQ65" s="622"/>
      <c r="AR65" s="622"/>
      <c r="AS65" s="622"/>
      <c r="BD65" s="5">
        <f t="shared" si="6"/>
      </c>
      <c r="BF65" s="5">
        <f t="shared" si="7"/>
      </c>
      <c r="BH65" s="5" t="str">
        <f t="shared" si="16"/>
        <v>так</v>
      </c>
      <c r="BJ65" s="5">
        <f t="shared" si="3"/>
      </c>
      <c r="BL65" s="5">
        <f t="shared" si="4"/>
      </c>
      <c r="BN65" s="5">
        <f t="shared" si="8"/>
      </c>
    </row>
    <row r="66" spans="1:66" ht="19.5" thickBot="1">
      <c r="A66" s="2178" t="s">
        <v>66</v>
      </c>
      <c r="B66" s="2179"/>
      <c r="C66" s="1587"/>
      <c r="D66" s="1588"/>
      <c r="E66" s="1589"/>
      <c r="F66" s="1590"/>
      <c r="G66" s="1591">
        <f>G24+G29+G32+G33+G36+G41+G50+G54+G60+G65</f>
        <v>63.5</v>
      </c>
      <c r="H66" s="1591">
        <f>H24+H29+H32+H33+H36+H41+H50+H54+H60+H65</f>
        <v>1905</v>
      </c>
      <c r="I66" s="1592"/>
      <c r="J66" s="1592"/>
      <c r="K66" s="1592"/>
      <c r="L66" s="1592"/>
      <c r="M66" s="1592"/>
      <c r="N66" s="1534"/>
      <c r="O66" s="1470"/>
      <c r="P66" s="1508"/>
      <c r="Q66" s="1508"/>
      <c r="R66" s="1534"/>
      <c r="S66" s="1470"/>
      <c r="T66" s="1470"/>
      <c r="U66" s="1470"/>
      <c r="V66" s="1534"/>
      <c r="W66" s="1470"/>
      <c r="X66" s="1470"/>
      <c r="Y66" s="1470"/>
      <c r="Z66" s="1481"/>
      <c r="AA66" s="1633">
        <f>30*G66</f>
        <v>1905</v>
      </c>
      <c r="AF66" s="4"/>
      <c r="AG66" s="4"/>
      <c r="AH66" s="4"/>
      <c r="BD66" s="5">
        <f t="shared" si="6"/>
      </c>
      <c r="BF66" s="5">
        <f t="shared" si="7"/>
      </c>
      <c r="BH66" s="5">
        <f t="shared" si="16"/>
      </c>
      <c r="BJ66" s="5">
        <f t="shared" si="3"/>
      </c>
      <c r="BL66" s="5">
        <f t="shared" si="4"/>
      </c>
      <c r="BN66" s="5">
        <f t="shared" si="8"/>
      </c>
    </row>
    <row r="67" spans="1:66" ht="19.5" thickBot="1">
      <c r="A67" s="2156" t="s">
        <v>54</v>
      </c>
      <c r="B67" s="2157"/>
      <c r="C67" s="1157"/>
      <c r="D67" s="1157"/>
      <c r="E67" s="1273"/>
      <c r="F67" s="1157"/>
      <c r="G67" s="1274">
        <f>G25+G27+G30+G32+G34+G37+G42+G51+G55+G61</f>
        <v>26</v>
      </c>
      <c r="H67" s="1274">
        <f>H25+H27+H30+H32+H34+H37+H42+H51+H55+H61</f>
        <v>780</v>
      </c>
      <c r="I67" s="1276"/>
      <c r="J67" s="1276"/>
      <c r="K67" s="1276"/>
      <c r="L67" s="1276"/>
      <c r="M67" s="1276"/>
      <c r="N67" s="271"/>
      <c r="O67" s="1276"/>
      <c r="P67" s="1362"/>
      <c r="Q67" s="1362"/>
      <c r="R67" s="271"/>
      <c r="S67" s="1276"/>
      <c r="T67" s="1276"/>
      <c r="U67" s="1276"/>
      <c r="V67" s="271"/>
      <c r="W67" s="1276"/>
      <c r="X67" s="1276"/>
      <c r="Y67" s="1276"/>
      <c r="Z67" s="1376"/>
      <c r="AA67" s="1633">
        <f>30*G67</f>
        <v>780</v>
      </c>
      <c r="AF67" s="4"/>
      <c r="AG67" s="4"/>
      <c r="AH67" s="4"/>
      <c r="BD67" s="5">
        <f t="shared" si="6"/>
      </c>
      <c r="BF67" s="5">
        <f t="shared" si="7"/>
      </c>
      <c r="BH67" s="5">
        <f t="shared" si="16"/>
      </c>
      <c r="BJ67" s="5">
        <f t="shared" si="3"/>
      </c>
      <c r="BL67" s="5">
        <f t="shared" si="4"/>
      </c>
      <c r="BN67" s="5">
        <f t="shared" si="8"/>
      </c>
    </row>
    <row r="68" spans="1:66" s="32" customFormat="1" ht="31.5" customHeight="1" thickBot="1">
      <c r="A68" s="2156" t="s">
        <v>55</v>
      </c>
      <c r="B68" s="2157"/>
      <c r="C68" s="1157"/>
      <c r="D68" s="1157"/>
      <c r="E68" s="1273"/>
      <c r="F68" s="1157"/>
      <c r="G68" s="1274">
        <f>G28+G31+G35+G38+G43+G52+G56+G62+G65</f>
        <v>37.5</v>
      </c>
      <c r="H68" s="1274">
        <f>H28+H31+H35+H38+H43+H52+H56+H62+H65</f>
        <v>1125</v>
      </c>
      <c r="I68" s="1274">
        <f>I28+I31+I35+I38+I43+I52+I56+I62+I65</f>
        <v>114</v>
      </c>
      <c r="J68" s="1157" t="s">
        <v>328</v>
      </c>
      <c r="K68" s="1099" t="s">
        <v>329</v>
      </c>
      <c r="L68" s="1157" t="s">
        <v>330</v>
      </c>
      <c r="M68" s="1274">
        <f>M28+M31+M35+M38+M43+M52+M56+M62+M65</f>
        <v>1011</v>
      </c>
      <c r="N68" s="269">
        <f aca="true" t="shared" si="17" ref="N68:V68">SUM(N24:N67)</f>
        <v>26</v>
      </c>
      <c r="O68" s="1099">
        <f t="shared" si="17"/>
        <v>6</v>
      </c>
      <c r="P68" s="1099">
        <f t="shared" si="17"/>
        <v>44</v>
      </c>
      <c r="Q68" s="1099">
        <f t="shared" si="17"/>
        <v>8</v>
      </c>
      <c r="R68" s="269">
        <f t="shared" si="17"/>
        <v>12</v>
      </c>
      <c r="S68" s="1099">
        <f t="shared" si="17"/>
        <v>2</v>
      </c>
      <c r="T68" s="1099">
        <f t="shared" si="17"/>
        <v>8</v>
      </c>
      <c r="U68" s="1099">
        <f t="shared" si="17"/>
        <v>0</v>
      </c>
      <c r="V68" s="1099">
        <f t="shared" si="17"/>
        <v>4</v>
      </c>
      <c r="W68" s="1099">
        <f>SUM(W24:W67)</f>
        <v>0</v>
      </c>
      <c r="X68" s="1099">
        <f>SUM(X24:X67)</f>
        <v>4</v>
      </c>
      <c r="Y68" s="1099">
        <f>SUM(Y24:Y67)</f>
        <v>0</v>
      </c>
      <c r="Z68" s="1099">
        <f>SUM(Z24:Z67)</f>
        <v>0</v>
      </c>
      <c r="AA68" s="1633">
        <f>30*G68</f>
        <v>1125</v>
      </c>
      <c r="AB68" s="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8"/>
      <c r="AU68" s="8"/>
      <c r="AV68" s="8"/>
      <c r="AW68" s="8"/>
      <c r="AX68" s="8"/>
      <c r="BD68" s="5"/>
      <c r="BF68" s="5"/>
      <c r="BH68" s="5"/>
      <c r="BJ68" s="5"/>
      <c r="BL68" s="5"/>
      <c r="BN68" s="5"/>
    </row>
    <row r="69" spans="1:66" s="29" customFormat="1" ht="26.25" customHeight="1" thickBot="1">
      <c r="A69" s="2167" t="s">
        <v>67</v>
      </c>
      <c r="B69" s="2168"/>
      <c r="C69" s="2168"/>
      <c r="D69" s="2168"/>
      <c r="E69" s="2168"/>
      <c r="F69" s="2168"/>
      <c r="G69" s="2168"/>
      <c r="H69" s="2168"/>
      <c r="I69" s="2168"/>
      <c r="J69" s="2168"/>
      <c r="K69" s="2168"/>
      <c r="L69" s="2168"/>
      <c r="M69" s="2168"/>
      <c r="N69" s="2168"/>
      <c r="O69" s="2168"/>
      <c r="P69" s="2168"/>
      <c r="Q69" s="2168"/>
      <c r="R69" s="2168"/>
      <c r="S69" s="2168"/>
      <c r="T69" s="2168"/>
      <c r="U69" s="2168"/>
      <c r="V69" s="2168"/>
      <c r="W69" s="2168"/>
      <c r="X69" s="2168"/>
      <c r="Y69" s="2168"/>
      <c r="Z69" s="2169"/>
      <c r="AA69" s="812"/>
      <c r="AB69" s="30"/>
      <c r="AC69" s="30"/>
      <c r="AD69" s="30"/>
      <c r="AE69" s="636"/>
      <c r="AF69" s="636"/>
      <c r="AG69" s="636"/>
      <c r="AH69" s="636"/>
      <c r="AI69" s="636"/>
      <c r="AJ69" s="636"/>
      <c r="AK69" s="636"/>
      <c r="AL69" s="636"/>
      <c r="AM69" s="636"/>
      <c r="AN69" s="636"/>
      <c r="AO69" s="636"/>
      <c r="AP69" s="636"/>
      <c r="AQ69" s="636"/>
      <c r="AR69" s="636"/>
      <c r="AS69" s="636"/>
      <c r="AT69" s="636"/>
      <c r="AU69" s="636"/>
      <c r="AV69" s="636"/>
      <c r="AW69" s="636"/>
      <c r="AX69" s="636"/>
      <c r="BD69" s="5">
        <f t="shared" si="6"/>
      </c>
      <c r="BF69" s="5">
        <f t="shared" si="7"/>
      </c>
      <c r="BH69" s="5">
        <f t="shared" si="16"/>
      </c>
      <c r="BJ69" s="5">
        <f t="shared" si="3"/>
      </c>
      <c r="BL69" s="5">
        <f t="shared" si="4"/>
      </c>
      <c r="BN69" s="5">
        <f t="shared" si="8"/>
      </c>
    </row>
    <row r="70" spans="1:66" s="29" customFormat="1" ht="19.5" customHeight="1" thickBot="1">
      <c r="A70" s="2167" t="s">
        <v>68</v>
      </c>
      <c r="B70" s="2168"/>
      <c r="C70" s="2168"/>
      <c r="D70" s="2168"/>
      <c r="E70" s="2168"/>
      <c r="F70" s="2168"/>
      <c r="G70" s="2168"/>
      <c r="H70" s="2168"/>
      <c r="I70" s="2168"/>
      <c r="J70" s="2168"/>
      <c r="K70" s="2168"/>
      <c r="L70" s="2168"/>
      <c r="M70" s="2168"/>
      <c r="N70" s="2168"/>
      <c r="O70" s="2168"/>
      <c r="P70" s="2168"/>
      <c r="Q70" s="2168"/>
      <c r="R70" s="2168"/>
      <c r="S70" s="2168"/>
      <c r="T70" s="2168"/>
      <c r="U70" s="2168"/>
      <c r="V70" s="2168"/>
      <c r="W70" s="2168"/>
      <c r="X70" s="2168"/>
      <c r="Y70" s="2168"/>
      <c r="Z70" s="2169"/>
      <c r="AA70" s="812"/>
      <c r="AB70" s="30"/>
      <c r="AC70" s="30"/>
      <c r="AD70" s="30"/>
      <c r="AE70" s="636"/>
      <c r="AF70" s="636"/>
      <c r="AG70" s="636"/>
      <c r="AH70" s="636"/>
      <c r="AI70" s="636"/>
      <c r="AJ70" s="636"/>
      <c r="AK70" s="636"/>
      <c r="AL70" s="636"/>
      <c r="AM70" s="636"/>
      <c r="AN70" s="636"/>
      <c r="AO70" s="636"/>
      <c r="AP70" s="636"/>
      <c r="AQ70" s="1064"/>
      <c r="AR70" s="1064">
        <v>1</v>
      </c>
      <c r="AS70" s="1064">
        <v>2</v>
      </c>
      <c r="AT70" s="1064">
        <v>3</v>
      </c>
      <c r="AU70" s="1064">
        <v>4</v>
      </c>
      <c r="AV70" s="1064">
        <v>5</v>
      </c>
      <c r="AW70" s="1064" t="s">
        <v>297</v>
      </c>
      <c r="AX70" s="636"/>
      <c r="BD70" s="5">
        <f t="shared" si="6"/>
      </c>
      <c r="BF70" s="5">
        <f t="shared" si="7"/>
      </c>
      <c r="BH70" s="5">
        <f t="shared" si="16"/>
      </c>
      <c r="BJ70" s="5">
        <f t="shared" si="3"/>
      </c>
      <c r="BL70" s="5">
        <f t="shared" si="4"/>
      </c>
      <c r="BN70" s="5">
        <f t="shared" si="8"/>
      </c>
    </row>
    <row r="71" spans="1:66" s="6" customFormat="1" ht="36.75" customHeight="1">
      <c r="A71" s="1078" t="s">
        <v>145</v>
      </c>
      <c r="B71" s="1377" t="s">
        <v>106</v>
      </c>
      <c r="C71" s="1216"/>
      <c r="D71" s="1185"/>
      <c r="E71" s="1378"/>
      <c r="F71" s="1379"/>
      <c r="G71" s="1081">
        <v>5</v>
      </c>
      <c r="H71" s="1229">
        <f>G71*30</f>
        <v>150</v>
      </c>
      <c r="I71" s="1216"/>
      <c r="J71" s="1216"/>
      <c r="K71" s="1216"/>
      <c r="L71" s="1216"/>
      <c r="M71" s="1216"/>
      <c r="N71" s="267"/>
      <c r="O71" s="1291"/>
      <c r="P71" s="1291"/>
      <c r="Q71" s="1291"/>
      <c r="R71" s="259"/>
      <c r="S71" s="1292"/>
      <c r="T71" s="1292"/>
      <c r="U71" s="1292"/>
      <c r="V71" s="259"/>
      <c r="W71" s="1292"/>
      <c r="X71" s="1292"/>
      <c r="Y71" s="1292"/>
      <c r="Z71" s="1292"/>
      <c r="AA71" s="1635"/>
      <c r="AC71" s="615"/>
      <c r="AD71" s="621"/>
      <c r="AE71" s="621"/>
      <c r="AF71" s="621"/>
      <c r="AG71" s="621"/>
      <c r="AH71" s="621"/>
      <c r="AI71" s="1064" t="s">
        <v>299</v>
      </c>
      <c r="AJ71" s="1065">
        <f>SUMIF(AH$71:AH$125,1,G$71:G$125)</f>
        <v>23</v>
      </c>
      <c r="AK71" s="622"/>
      <c r="AL71" s="622"/>
      <c r="AM71" s="622"/>
      <c r="AN71" s="622"/>
      <c r="AO71" s="622"/>
      <c r="AP71" s="622"/>
      <c r="AQ71" s="1064" t="s">
        <v>361</v>
      </c>
      <c r="AR71" s="1064">
        <f aca="true" t="shared" si="18" ref="AR71:AW71">COUNTIF($C71:$C125,AR$10)</f>
        <v>1</v>
      </c>
      <c r="AS71" s="1064">
        <f t="shared" si="18"/>
        <v>1</v>
      </c>
      <c r="AT71" s="1064">
        <f t="shared" si="18"/>
        <v>2</v>
      </c>
      <c r="AU71" s="1064">
        <f t="shared" si="18"/>
        <v>1</v>
      </c>
      <c r="AV71" s="1064">
        <f t="shared" si="18"/>
        <v>3</v>
      </c>
      <c r="AW71" s="1064">
        <f t="shared" si="18"/>
        <v>2</v>
      </c>
      <c r="BD71" s="5">
        <f t="shared" si="6"/>
      </c>
      <c r="BF71" s="5">
        <f t="shared" si="7"/>
      </c>
      <c r="BH71" s="5">
        <f t="shared" si="16"/>
      </c>
      <c r="BJ71" s="5" t="s">
        <v>396</v>
      </c>
      <c r="BL71" s="5">
        <f t="shared" si="4"/>
      </c>
      <c r="BN71" s="5">
        <f t="shared" si="8"/>
      </c>
    </row>
    <row r="72" spans="1:66" s="6" customFormat="1" ht="19.5" customHeight="1" thickBot="1">
      <c r="A72" s="1358"/>
      <c r="B72" s="1082" t="s">
        <v>48</v>
      </c>
      <c r="C72" s="1280"/>
      <c r="D72" s="1380"/>
      <c r="E72" s="1381"/>
      <c r="F72" s="1382"/>
      <c r="G72" s="1495">
        <v>1</v>
      </c>
      <c r="H72" s="1268">
        <f aca="true" t="shared" si="19" ref="H72:H92">G72*30</f>
        <v>30</v>
      </c>
      <c r="I72" s="1280"/>
      <c r="J72" s="1280"/>
      <c r="K72" s="1280"/>
      <c r="L72" s="1280"/>
      <c r="M72" s="1358"/>
      <c r="N72" s="268"/>
      <c r="O72" s="1360"/>
      <c r="P72" s="1360"/>
      <c r="Q72" s="1360"/>
      <c r="R72" s="260"/>
      <c r="S72" s="1349"/>
      <c r="T72" s="1349"/>
      <c r="U72" s="1349"/>
      <c r="V72" s="260"/>
      <c r="W72" s="1349"/>
      <c r="X72" s="1349"/>
      <c r="Y72" s="1349"/>
      <c r="Z72" s="1349"/>
      <c r="AA72" s="1635"/>
      <c r="AC72" s="615"/>
      <c r="AD72" s="621"/>
      <c r="AE72" s="621"/>
      <c r="AF72" s="621"/>
      <c r="AG72" s="621"/>
      <c r="AH72" s="621"/>
      <c r="AI72" s="1064" t="s">
        <v>300</v>
      </c>
      <c r="AJ72" s="1065">
        <f>SUMIF(AH$71:AH$125,2,G$71:G$125)</f>
        <v>30</v>
      </c>
      <c r="AK72" s="622"/>
      <c r="AL72" s="622"/>
      <c r="AM72" s="622"/>
      <c r="AN72" s="622"/>
      <c r="AO72" s="622"/>
      <c r="AP72" s="622"/>
      <c r="AQ72" s="1064" t="s">
        <v>362</v>
      </c>
      <c r="AR72" s="1064">
        <f aca="true" t="shared" si="20" ref="AR72:AW72">COUNTIF($D71:$D125,AR$10)</f>
        <v>1</v>
      </c>
      <c r="AS72" s="1064">
        <f t="shared" si="20"/>
        <v>2</v>
      </c>
      <c r="AT72" s="1064">
        <f t="shared" si="20"/>
        <v>1</v>
      </c>
      <c r="AU72" s="1064">
        <f t="shared" si="20"/>
        <v>3</v>
      </c>
      <c r="AV72" s="1064">
        <f t="shared" si="20"/>
        <v>2</v>
      </c>
      <c r="AW72" s="1064">
        <f t="shared" si="20"/>
        <v>1</v>
      </c>
      <c r="BD72" s="5">
        <f t="shared" si="6"/>
      </c>
      <c r="BF72" s="5">
        <f t="shared" si="7"/>
      </c>
      <c r="BH72" s="5">
        <f t="shared" si="16"/>
      </c>
      <c r="BJ72" s="5">
        <f t="shared" si="3"/>
      </c>
      <c r="BL72" s="5">
        <f t="shared" si="4"/>
      </c>
      <c r="BN72" s="5">
        <f t="shared" si="8"/>
      </c>
    </row>
    <row r="73" spans="1:66" s="6" customFormat="1" ht="27" customHeight="1" thickBot="1">
      <c r="A73" s="1088" t="s">
        <v>146</v>
      </c>
      <c r="B73" s="1067" t="s">
        <v>58</v>
      </c>
      <c r="C73" s="1319">
        <v>4</v>
      </c>
      <c r="D73" s="1321"/>
      <c r="E73" s="1383"/>
      <c r="F73" s="1384"/>
      <c r="G73" s="1318">
        <v>4</v>
      </c>
      <c r="H73" s="1155">
        <f t="shared" si="19"/>
        <v>120</v>
      </c>
      <c r="I73" s="1156">
        <v>8</v>
      </c>
      <c r="J73" s="1156" t="s">
        <v>278</v>
      </c>
      <c r="K73" s="1111" t="s">
        <v>274</v>
      </c>
      <c r="L73" s="1157"/>
      <c r="M73" s="1157">
        <f>H73-I73</f>
        <v>112</v>
      </c>
      <c r="N73" s="269"/>
      <c r="O73" s="1304"/>
      <c r="P73" s="1304"/>
      <c r="Q73" s="1304"/>
      <c r="R73" s="258"/>
      <c r="S73" s="1305"/>
      <c r="T73" s="1306">
        <v>4</v>
      </c>
      <c r="U73" s="1306">
        <v>4</v>
      </c>
      <c r="V73" s="258"/>
      <c r="W73" s="1305"/>
      <c r="X73" s="1305"/>
      <c r="Y73" s="1363"/>
      <c r="Z73" s="1364"/>
      <c r="AA73" s="1635">
        <v>2</v>
      </c>
      <c r="AC73" s="615"/>
      <c r="AD73" s="621"/>
      <c r="AE73" s="621"/>
      <c r="AF73" s="621"/>
      <c r="AG73" s="621"/>
      <c r="AH73" s="621" t="s">
        <v>325</v>
      </c>
      <c r="AI73" s="1064" t="s">
        <v>301</v>
      </c>
      <c r="AJ73" s="1065">
        <f>SUMIF(AH$71:AH$125,3,G$71:G$125)</f>
        <v>27.5</v>
      </c>
      <c r="AK73" s="622"/>
      <c r="AL73" s="622"/>
      <c r="AM73" s="548"/>
      <c r="AN73" s="548"/>
      <c r="AO73" s="622"/>
      <c r="AP73" s="622"/>
      <c r="AQ73" s="1064" t="s">
        <v>364</v>
      </c>
      <c r="AR73" s="1064">
        <f aca="true" t="shared" si="21" ref="AR73:AW73">COUNTIF($E71:$E125,AR$10)</f>
        <v>0</v>
      </c>
      <c r="AS73" s="1064">
        <f t="shared" si="21"/>
        <v>0</v>
      </c>
      <c r="AT73" s="1064">
        <f t="shared" si="21"/>
        <v>0</v>
      </c>
      <c r="AU73" s="1064">
        <f t="shared" si="21"/>
        <v>2</v>
      </c>
      <c r="AV73" s="1064">
        <f t="shared" si="21"/>
        <v>0</v>
      </c>
      <c r="AW73" s="1064">
        <f t="shared" si="21"/>
        <v>0</v>
      </c>
      <c r="BD73" s="5">
        <f t="shared" si="6"/>
      </c>
      <c r="BF73" s="5">
        <f t="shared" si="7"/>
      </c>
      <c r="BH73" s="5">
        <f t="shared" si="16"/>
      </c>
      <c r="BJ73" s="5" t="str">
        <f t="shared" si="3"/>
        <v>так</v>
      </c>
      <c r="BL73" s="5">
        <f t="shared" si="4"/>
      </c>
      <c r="BN73" s="5">
        <f t="shared" si="8"/>
      </c>
    </row>
    <row r="74" spans="1:66" s="6" customFormat="1" ht="36.75" customHeight="1" thickBot="1">
      <c r="A74" s="1188" t="s">
        <v>147</v>
      </c>
      <c r="B74" s="1098" t="s">
        <v>308</v>
      </c>
      <c r="C74" s="1152"/>
      <c r="D74" s="1092"/>
      <c r="E74" s="1153"/>
      <c r="F74" s="1153"/>
      <c r="G74" s="1454">
        <v>8</v>
      </c>
      <c r="H74" s="1155">
        <f t="shared" si="19"/>
        <v>240</v>
      </c>
      <c r="I74" s="1156"/>
      <c r="J74" s="1156"/>
      <c r="K74" s="1111"/>
      <c r="L74" s="1157"/>
      <c r="M74" s="1157"/>
      <c r="N74" s="269"/>
      <c r="O74" s="1304"/>
      <c r="P74" s="1304"/>
      <c r="Q74" s="1304"/>
      <c r="R74" s="258"/>
      <c r="S74" s="1305"/>
      <c r="T74" s="1306"/>
      <c r="U74" s="1306"/>
      <c r="V74" s="258"/>
      <c r="W74" s="1305"/>
      <c r="X74" s="1305"/>
      <c r="Y74" s="1363"/>
      <c r="Z74" s="1364"/>
      <c r="AA74" s="1635"/>
      <c r="AC74" s="615"/>
      <c r="AD74" s="621"/>
      <c r="AE74" s="621"/>
      <c r="AF74" s="621"/>
      <c r="AG74" s="621"/>
      <c r="AH74" s="621"/>
      <c r="AI74" s="1064"/>
      <c r="AJ74" s="1065">
        <f>SUM(AJ71:AJ73)</f>
        <v>80.5</v>
      </c>
      <c r="AK74" s="622"/>
      <c r="AL74" s="622"/>
      <c r="AM74" s="548"/>
      <c r="AN74" s="548"/>
      <c r="AO74" s="622"/>
      <c r="AP74" s="622"/>
      <c r="AQ74" s="1064" t="s">
        <v>363</v>
      </c>
      <c r="AR74" s="1064">
        <f aca="true" t="shared" si="22" ref="AR74:AW74">COUNTIF($F71:$F125,AR$10)</f>
        <v>0</v>
      </c>
      <c r="AS74" s="1064">
        <f t="shared" si="22"/>
        <v>0</v>
      </c>
      <c r="AT74" s="1064">
        <f t="shared" si="22"/>
        <v>0</v>
      </c>
      <c r="AU74" s="1064">
        <f t="shared" si="22"/>
        <v>0</v>
      </c>
      <c r="AV74" s="1064">
        <f t="shared" si="22"/>
        <v>0</v>
      </c>
      <c r="AW74" s="1064">
        <f t="shared" si="22"/>
        <v>0</v>
      </c>
      <c r="BD74" s="5" t="s">
        <v>396</v>
      </c>
      <c r="BF74" s="5">
        <f t="shared" si="7"/>
      </c>
      <c r="BH74" s="5">
        <f t="shared" si="16"/>
      </c>
      <c r="BJ74" s="5">
        <f t="shared" si="3"/>
      </c>
      <c r="BL74" s="5">
        <f t="shared" si="4"/>
      </c>
      <c r="BN74" s="5">
        <f t="shared" si="8"/>
      </c>
    </row>
    <row r="75" spans="1:66" s="6" customFormat="1" ht="27" customHeight="1" thickBot="1">
      <c r="A75" s="1188"/>
      <c r="B75" s="1082" t="s">
        <v>48</v>
      </c>
      <c r="C75" s="1152"/>
      <c r="D75" s="1092"/>
      <c r="E75" s="1153"/>
      <c r="F75" s="1153"/>
      <c r="G75" s="1454">
        <v>2</v>
      </c>
      <c r="H75" s="1155">
        <f t="shared" si="19"/>
        <v>60</v>
      </c>
      <c r="I75" s="1156"/>
      <c r="J75" s="1156"/>
      <c r="K75" s="1111"/>
      <c r="L75" s="1157"/>
      <c r="M75" s="1157"/>
      <c r="N75" s="269"/>
      <c r="O75" s="1304"/>
      <c r="P75" s="1304"/>
      <c r="Q75" s="1304"/>
      <c r="R75" s="258"/>
      <c r="S75" s="1305"/>
      <c r="T75" s="1306"/>
      <c r="U75" s="1306"/>
      <c r="V75" s="258"/>
      <c r="W75" s="1305"/>
      <c r="X75" s="1305"/>
      <c r="Y75" s="1363"/>
      <c r="Z75" s="1364"/>
      <c r="AA75" s="1635"/>
      <c r="AC75" s="615"/>
      <c r="AD75" s="621"/>
      <c r="AE75" s="621"/>
      <c r="AF75" s="621"/>
      <c r="AG75" s="621"/>
      <c r="AH75" s="621"/>
      <c r="AI75" s="622"/>
      <c r="AJ75" s="621"/>
      <c r="AK75" s="622"/>
      <c r="AL75" s="622"/>
      <c r="AM75" s="548"/>
      <c r="AN75" s="548"/>
      <c r="AO75" s="622"/>
      <c r="AP75" s="622"/>
      <c r="AQ75" s="622"/>
      <c r="AR75" s="622"/>
      <c r="AS75" s="622"/>
      <c r="BD75" s="5">
        <f t="shared" si="6"/>
      </c>
      <c r="BF75" s="5">
        <f t="shared" si="7"/>
      </c>
      <c r="BH75" s="5">
        <f t="shared" si="16"/>
      </c>
      <c r="BJ75" s="5">
        <f aca="true" t="shared" si="23" ref="BJ75:BJ125">IF(T75&lt;&gt;"","так","")</f>
      </c>
      <c r="BL75" s="5">
        <f>IF(V75&lt;&gt;"","так","")</f>
      </c>
      <c r="BN75" s="5">
        <f aca="true" t="shared" si="24" ref="BN75:BN135">IF(X75&lt;&gt;"","так","")</f>
      </c>
    </row>
    <row r="76" spans="1:73" s="906" customFormat="1" ht="30.75" customHeight="1" thickBot="1">
      <c r="A76" s="1188" t="s">
        <v>309</v>
      </c>
      <c r="B76" s="1067" t="s">
        <v>58</v>
      </c>
      <c r="C76" s="1158">
        <v>1</v>
      </c>
      <c r="D76" s="1159"/>
      <c r="E76" s="1160"/>
      <c r="F76" s="1161"/>
      <c r="G76" s="1162">
        <v>6</v>
      </c>
      <c r="H76" s="1155">
        <f t="shared" si="19"/>
        <v>180</v>
      </c>
      <c r="I76" s="1156">
        <v>8</v>
      </c>
      <c r="J76" s="1156" t="s">
        <v>276</v>
      </c>
      <c r="K76" s="1111" t="s">
        <v>376</v>
      </c>
      <c r="L76" s="1111"/>
      <c r="M76" s="1157">
        <f>H76-I76</f>
        <v>172</v>
      </c>
      <c r="N76" s="269">
        <v>8</v>
      </c>
      <c r="O76" s="1101">
        <v>4</v>
      </c>
      <c r="P76" s="1304"/>
      <c r="Q76" s="1304"/>
      <c r="R76" s="258"/>
      <c r="S76" s="1305"/>
      <c r="T76" s="1306"/>
      <c r="U76" s="1306"/>
      <c r="V76" s="258"/>
      <c r="W76" s="1305"/>
      <c r="X76" s="1305"/>
      <c r="Y76" s="1363"/>
      <c r="Z76" s="1364"/>
      <c r="AA76" s="1635">
        <v>1</v>
      </c>
      <c r="AB76" s="6"/>
      <c r="AC76" s="615"/>
      <c r="AD76" s="621"/>
      <c r="AE76" s="621"/>
      <c r="AF76" s="908"/>
      <c r="AG76" s="908"/>
      <c r="AH76" s="908" t="s">
        <v>324</v>
      </c>
      <c r="AI76" s="909"/>
      <c r="AJ76" s="909"/>
      <c r="AK76" s="909"/>
      <c r="AL76" s="909"/>
      <c r="AM76" s="909"/>
      <c r="AN76" s="909"/>
      <c r="AO76" s="909"/>
      <c r="AP76" s="909"/>
      <c r="AQ76" s="909"/>
      <c r="AR76" s="909"/>
      <c r="AS76" s="909"/>
      <c r="BD76" s="5" t="str">
        <f aca="true" t="shared" si="25" ref="BD76:BD125">IF(N76&lt;&gt;"","так","")</f>
        <v>так</v>
      </c>
      <c r="BF76" s="5">
        <f aca="true" t="shared" si="26" ref="BF76:BF139">IF(P76&lt;&gt;"","так","")</f>
      </c>
      <c r="BH76" s="5">
        <f t="shared" si="16"/>
      </c>
      <c r="BJ76" s="5">
        <f t="shared" si="23"/>
      </c>
      <c r="BL76" s="5">
        <f t="shared" si="4"/>
      </c>
      <c r="BN76" s="5">
        <f t="shared" si="24"/>
      </c>
      <c r="BQ76" s="6"/>
      <c r="BR76" s="6"/>
      <c r="BS76" s="6"/>
      <c r="BT76" s="6"/>
      <c r="BU76" s="6"/>
    </row>
    <row r="77" spans="1:66" s="6" customFormat="1" ht="30" customHeight="1">
      <c r="A77" s="1088" t="s">
        <v>148</v>
      </c>
      <c r="B77" s="1077" t="s">
        <v>81</v>
      </c>
      <c r="C77" s="1290"/>
      <c r="D77" s="1103"/>
      <c r="E77" s="1104"/>
      <c r="F77" s="1105"/>
      <c r="G77" s="1081">
        <v>4</v>
      </c>
      <c r="H77" s="1229">
        <f t="shared" si="19"/>
        <v>120</v>
      </c>
      <c r="I77" s="1289"/>
      <c r="J77" s="1289"/>
      <c r="K77" s="1290"/>
      <c r="L77" s="1290"/>
      <c r="M77" s="1216"/>
      <c r="N77" s="267"/>
      <c r="O77" s="1291"/>
      <c r="P77" s="1291"/>
      <c r="Q77" s="1291"/>
      <c r="R77" s="259"/>
      <c r="S77" s="1291"/>
      <c r="T77" s="1292"/>
      <c r="U77" s="1292"/>
      <c r="V77" s="259"/>
      <c r="W77" s="1292"/>
      <c r="X77" s="1292"/>
      <c r="Y77" s="1292"/>
      <c r="Z77" s="1292"/>
      <c r="AA77" s="1635"/>
      <c r="AC77" s="615"/>
      <c r="AD77" s="621"/>
      <c r="AE77" s="621"/>
      <c r="AF77" s="621"/>
      <c r="AG77" s="621"/>
      <c r="AH77" s="621"/>
      <c r="AI77" s="622"/>
      <c r="AJ77" s="622"/>
      <c r="AK77" s="621"/>
      <c r="AL77" s="621"/>
      <c r="AM77" s="622"/>
      <c r="AN77" s="622"/>
      <c r="AO77" s="622"/>
      <c r="AP77" s="622"/>
      <c r="AQ77" s="622"/>
      <c r="AR77" s="622"/>
      <c r="AS77" s="622"/>
      <c r="BD77" s="5">
        <f t="shared" si="25"/>
      </c>
      <c r="BF77" s="5" t="s">
        <v>396</v>
      </c>
      <c r="BH77" s="5">
        <f t="shared" si="16"/>
      </c>
      <c r="BJ77" s="5">
        <f t="shared" si="23"/>
      </c>
      <c r="BL77" s="5">
        <f aca="true" t="shared" si="27" ref="BL77:BL135">IF(V77&lt;&gt;"","так","")</f>
      </c>
      <c r="BN77" s="5">
        <f t="shared" si="24"/>
      </c>
    </row>
    <row r="78" spans="1:66" s="6" customFormat="1" ht="21.75" customHeight="1" thickBot="1">
      <c r="A78" s="1230"/>
      <c r="B78" s="1082" t="s">
        <v>48</v>
      </c>
      <c r="C78" s="1300"/>
      <c r="D78" s="1106"/>
      <c r="E78" s="1107"/>
      <c r="F78" s="1118"/>
      <c r="G78" s="1116">
        <v>1</v>
      </c>
      <c r="H78" s="1268">
        <f t="shared" si="19"/>
        <v>30</v>
      </c>
      <c r="I78" s="1299"/>
      <c r="J78" s="1299"/>
      <c r="K78" s="1300"/>
      <c r="L78" s="1300"/>
      <c r="M78" s="1280"/>
      <c r="N78" s="268"/>
      <c r="O78" s="1360"/>
      <c r="P78" s="1360"/>
      <c r="Q78" s="1360"/>
      <c r="R78" s="260"/>
      <c r="S78" s="1360"/>
      <c r="T78" s="1349"/>
      <c r="U78" s="1349"/>
      <c r="V78" s="260"/>
      <c r="W78" s="1349"/>
      <c r="X78" s="1349"/>
      <c r="Y78" s="1349"/>
      <c r="Z78" s="1349"/>
      <c r="AA78" s="1635"/>
      <c r="AC78" s="615"/>
      <c r="AD78" s="621"/>
      <c r="AE78" s="621"/>
      <c r="AF78" s="621"/>
      <c r="AG78" s="621"/>
      <c r="AH78" s="621"/>
      <c r="AI78" s="622"/>
      <c r="AJ78" s="622"/>
      <c r="AK78" s="621"/>
      <c r="AL78" s="621"/>
      <c r="AM78" s="622"/>
      <c r="AN78" s="622"/>
      <c r="AO78" s="622"/>
      <c r="AP78" s="622"/>
      <c r="AQ78" s="622"/>
      <c r="AR78" s="622"/>
      <c r="AS78" s="622"/>
      <c r="BD78" s="5">
        <f t="shared" si="25"/>
      </c>
      <c r="BF78" s="5">
        <f t="shared" si="26"/>
      </c>
      <c r="BH78" s="5">
        <f t="shared" si="16"/>
      </c>
      <c r="BJ78" s="5">
        <f t="shared" si="23"/>
      </c>
      <c r="BL78" s="5">
        <f t="shared" si="27"/>
      </c>
      <c r="BN78" s="5">
        <f t="shared" si="24"/>
      </c>
    </row>
    <row r="79" spans="1:66" s="6" customFormat="1" ht="25.5" customHeight="1" thickBot="1">
      <c r="A79" s="1088" t="s">
        <v>149</v>
      </c>
      <c r="B79" s="1067" t="s">
        <v>58</v>
      </c>
      <c r="C79" s="1111"/>
      <c r="D79" s="1111">
        <v>2</v>
      </c>
      <c r="E79" s="1100"/>
      <c r="F79" s="1101"/>
      <c r="G79" s="1102">
        <v>3</v>
      </c>
      <c r="H79" s="1155">
        <f>G79*30</f>
        <v>90</v>
      </c>
      <c r="I79" s="1156">
        <v>6</v>
      </c>
      <c r="J79" s="1156" t="s">
        <v>378</v>
      </c>
      <c r="K79" s="1111" t="s">
        <v>379</v>
      </c>
      <c r="L79" s="1111"/>
      <c r="M79" s="1157">
        <f>H79-I79</f>
        <v>84</v>
      </c>
      <c r="N79" s="269"/>
      <c r="O79" s="1304"/>
      <c r="P79" s="1306">
        <v>4</v>
      </c>
      <c r="Q79" s="1101">
        <v>2</v>
      </c>
      <c r="R79" s="258"/>
      <c r="S79" s="1304"/>
      <c r="T79" s="1305"/>
      <c r="U79" s="1305"/>
      <c r="V79" s="258"/>
      <c r="W79" s="1305"/>
      <c r="X79" s="1305"/>
      <c r="Y79" s="1363"/>
      <c r="Z79" s="1364"/>
      <c r="AA79" s="1635">
        <v>1</v>
      </c>
      <c r="AC79" s="615"/>
      <c r="AD79" s="621"/>
      <c r="AE79" s="621"/>
      <c r="AF79" s="548"/>
      <c r="AG79" s="621"/>
      <c r="AH79" s="621" t="s">
        <v>324</v>
      </c>
      <c r="AI79" s="622"/>
      <c r="AJ79" s="622"/>
      <c r="AK79" s="621"/>
      <c r="AL79" s="621"/>
      <c r="AM79" s="622"/>
      <c r="AN79" s="622"/>
      <c r="AO79" s="622"/>
      <c r="AP79" s="622"/>
      <c r="AQ79" s="622"/>
      <c r="AR79" s="622"/>
      <c r="AS79" s="622"/>
      <c r="BD79" s="5">
        <f t="shared" si="25"/>
      </c>
      <c r="BF79" s="5" t="str">
        <f t="shared" si="26"/>
        <v>так</v>
      </c>
      <c r="BH79" s="5">
        <f t="shared" si="16"/>
      </c>
      <c r="BJ79" s="5">
        <f t="shared" si="23"/>
      </c>
      <c r="BL79" s="5">
        <f t="shared" si="27"/>
      </c>
      <c r="BN79" s="5">
        <f t="shared" si="24"/>
      </c>
    </row>
    <row r="80" spans="1:66" s="12" customFormat="1" ht="38.25" customHeight="1" thickBot="1">
      <c r="A80" s="1188" t="s">
        <v>150</v>
      </c>
      <c r="B80" s="1385" t="s">
        <v>206</v>
      </c>
      <c r="C80" s="1157"/>
      <c r="D80" s="1120">
        <v>4</v>
      </c>
      <c r="E80" s="1386"/>
      <c r="F80" s="1387"/>
      <c r="G80" s="1427">
        <v>5</v>
      </c>
      <c r="H80" s="1155">
        <f t="shared" si="19"/>
        <v>150</v>
      </c>
      <c r="I80" s="1156">
        <v>8</v>
      </c>
      <c r="J80" s="1156" t="s">
        <v>276</v>
      </c>
      <c r="K80" s="1111" t="s">
        <v>277</v>
      </c>
      <c r="L80" s="1157"/>
      <c r="M80" s="1157">
        <f>H80-I80</f>
        <v>142</v>
      </c>
      <c r="N80" s="269"/>
      <c r="O80" s="1304"/>
      <c r="P80" s="1304"/>
      <c r="Q80" s="1304"/>
      <c r="R80" s="258"/>
      <c r="S80" s="1305"/>
      <c r="T80" s="1306">
        <v>8</v>
      </c>
      <c r="U80" s="1306">
        <v>0</v>
      </c>
      <c r="V80" s="258"/>
      <c r="W80" s="1305"/>
      <c r="X80" s="1305"/>
      <c r="Y80" s="1305"/>
      <c r="Z80" s="1364"/>
      <c r="AA80" s="1636">
        <v>2</v>
      </c>
      <c r="AC80" s="615"/>
      <c r="AD80" s="621"/>
      <c r="AE80" s="621"/>
      <c r="AF80" s="621"/>
      <c r="AG80" s="621"/>
      <c r="AH80" s="621" t="s">
        <v>325</v>
      </c>
      <c r="AI80" s="622"/>
      <c r="AJ80" s="622"/>
      <c r="AK80" s="622"/>
      <c r="AL80" s="622"/>
      <c r="AM80" s="622"/>
      <c r="AN80" s="622"/>
      <c r="AO80" s="622"/>
      <c r="AP80" s="622"/>
      <c r="AQ80" s="622"/>
      <c r="AR80" s="622"/>
      <c r="AS80" s="622"/>
      <c r="AT80" s="6"/>
      <c r="AU80" s="6"/>
      <c r="AV80" s="6"/>
      <c r="AW80" s="6"/>
      <c r="AX80" s="6"/>
      <c r="BD80" s="5">
        <f t="shared" si="25"/>
      </c>
      <c r="BF80" s="5">
        <f t="shared" si="26"/>
      </c>
      <c r="BH80" s="5">
        <f t="shared" si="16"/>
      </c>
      <c r="BJ80" s="5" t="str">
        <f t="shared" si="23"/>
        <v>так</v>
      </c>
      <c r="BL80" s="5">
        <f t="shared" si="27"/>
      </c>
      <c r="BN80" s="5">
        <f t="shared" si="24"/>
      </c>
    </row>
    <row r="81" spans="1:66" s="6" customFormat="1" ht="23.25" customHeight="1">
      <c r="A81" s="1088" t="s">
        <v>151</v>
      </c>
      <c r="B81" s="1077" t="s">
        <v>82</v>
      </c>
      <c r="C81" s="1290"/>
      <c r="D81" s="1103"/>
      <c r="E81" s="1104"/>
      <c r="F81" s="1105"/>
      <c r="G81" s="1081">
        <v>4</v>
      </c>
      <c r="H81" s="1229">
        <f t="shared" si="19"/>
        <v>120</v>
      </c>
      <c r="I81" s="1289"/>
      <c r="J81" s="1289"/>
      <c r="K81" s="1290"/>
      <c r="L81" s="1290"/>
      <c r="M81" s="1216"/>
      <c r="N81" s="267"/>
      <c r="O81" s="1291"/>
      <c r="P81" s="1291"/>
      <c r="Q81" s="1291"/>
      <c r="R81" s="259"/>
      <c r="S81" s="1292"/>
      <c r="T81" s="1292"/>
      <c r="U81" s="1292"/>
      <c r="V81" s="273"/>
      <c r="W81" s="1291"/>
      <c r="X81" s="1291"/>
      <c r="Y81" s="1291"/>
      <c r="Z81" s="1292"/>
      <c r="AA81" s="1635"/>
      <c r="AC81" s="615"/>
      <c r="AD81" s="621"/>
      <c r="AE81" s="621"/>
      <c r="AF81" s="621"/>
      <c r="AG81" s="621"/>
      <c r="AH81" s="621"/>
      <c r="AI81" s="622"/>
      <c r="AJ81" s="622"/>
      <c r="AK81" s="622"/>
      <c r="AL81" s="622"/>
      <c r="AM81" s="622"/>
      <c r="AN81" s="622"/>
      <c r="AO81" s="621"/>
      <c r="AP81" s="621"/>
      <c r="AQ81" s="621"/>
      <c r="AR81" s="621"/>
      <c r="AS81" s="622"/>
      <c r="BD81" s="5" t="s">
        <v>396</v>
      </c>
      <c r="BF81" s="5">
        <f t="shared" si="26"/>
      </c>
      <c r="BH81" s="5">
        <f t="shared" si="16"/>
      </c>
      <c r="BJ81" s="5">
        <f t="shared" si="23"/>
      </c>
      <c r="BL81" s="5">
        <f t="shared" si="27"/>
      </c>
      <c r="BN81" s="5">
        <f t="shared" si="24"/>
      </c>
    </row>
    <row r="82" spans="1:66" s="6" customFormat="1" ht="21" customHeight="1" thickBot="1">
      <c r="A82" s="1230"/>
      <c r="B82" s="1082" t="s">
        <v>48</v>
      </c>
      <c r="C82" s="1344"/>
      <c r="D82" s="1117"/>
      <c r="E82" s="1388"/>
      <c r="F82" s="1118"/>
      <c r="G82" s="1116">
        <v>1</v>
      </c>
      <c r="H82" s="1268">
        <f t="shared" si="19"/>
        <v>30</v>
      </c>
      <c r="I82" s="1299"/>
      <c r="J82" s="1368"/>
      <c r="K82" s="1344"/>
      <c r="L82" s="1344"/>
      <c r="M82" s="1358"/>
      <c r="N82" s="268"/>
      <c r="O82" s="1360"/>
      <c r="P82" s="1360"/>
      <c r="Q82" s="1360"/>
      <c r="R82" s="260"/>
      <c r="S82" s="1349"/>
      <c r="T82" s="1349"/>
      <c r="U82" s="1349"/>
      <c r="V82" s="274"/>
      <c r="W82" s="1360"/>
      <c r="X82" s="1360"/>
      <c r="Y82" s="1360"/>
      <c r="Z82" s="1349"/>
      <c r="AA82" s="1635"/>
      <c r="AC82" s="615"/>
      <c r="AD82" s="621"/>
      <c r="AE82" s="621"/>
      <c r="AF82" s="621"/>
      <c r="AG82" s="621"/>
      <c r="AH82" s="621"/>
      <c r="AI82" s="622"/>
      <c r="AJ82" s="622"/>
      <c r="AK82" s="622"/>
      <c r="AL82" s="622"/>
      <c r="AM82" s="622"/>
      <c r="AN82" s="622"/>
      <c r="AO82" s="621"/>
      <c r="AP82" s="621"/>
      <c r="AQ82" s="621"/>
      <c r="AR82" s="621"/>
      <c r="AS82" s="622"/>
      <c r="BD82" s="5">
        <f t="shared" si="25"/>
      </c>
      <c r="BF82" s="5">
        <f t="shared" si="26"/>
      </c>
      <c r="BH82" s="5">
        <f t="shared" si="16"/>
      </c>
      <c r="BJ82" s="5">
        <f t="shared" si="23"/>
      </c>
      <c r="BL82" s="5">
        <f t="shared" si="27"/>
      </c>
      <c r="BN82" s="5">
        <f t="shared" si="24"/>
      </c>
    </row>
    <row r="83" spans="1:66" s="6" customFormat="1" ht="24.75" customHeight="1" thickBot="1">
      <c r="A83" s="1088" t="s">
        <v>152</v>
      </c>
      <c r="B83" s="1067" t="s">
        <v>58</v>
      </c>
      <c r="C83" s="1111"/>
      <c r="D83" s="1111">
        <v>1</v>
      </c>
      <c r="E83" s="1100"/>
      <c r="F83" s="1101"/>
      <c r="G83" s="1102">
        <v>3</v>
      </c>
      <c r="H83" s="1155">
        <f t="shared" si="19"/>
        <v>90</v>
      </c>
      <c r="I83" s="1156">
        <v>8</v>
      </c>
      <c r="J83" s="1156" t="s">
        <v>276</v>
      </c>
      <c r="K83" s="1111" t="s">
        <v>277</v>
      </c>
      <c r="L83" s="1111"/>
      <c r="M83" s="1157">
        <f>H83-I83</f>
        <v>82</v>
      </c>
      <c r="N83" s="266">
        <v>8</v>
      </c>
      <c r="O83" s="1306">
        <v>0</v>
      </c>
      <c r="P83" s="1304"/>
      <c r="Q83" s="1304"/>
      <c r="R83" s="258"/>
      <c r="S83" s="1305"/>
      <c r="T83" s="1305"/>
      <c r="U83" s="1305"/>
      <c r="V83" s="275"/>
      <c r="W83" s="1304"/>
      <c r="X83" s="1304"/>
      <c r="Y83" s="1389"/>
      <c r="Z83" s="1364"/>
      <c r="AA83" s="1635">
        <v>1</v>
      </c>
      <c r="AC83" s="548"/>
      <c r="AD83" s="621"/>
      <c r="AE83" s="621"/>
      <c r="AF83" s="621"/>
      <c r="AG83" s="621"/>
      <c r="AH83" s="621" t="s">
        <v>324</v>
      </c>
      <c r="AI83" s="622"/>
      <c r="AJ83" s="622"/>
      <c r="AK83" s="622"/>
      <c r="AL83" s="622"/>
      <c r="AM83" s="622"/>
      <c r="AN83" s="622"/>
      <c r="AO83" s="621"/>
      <c r="AP83" s="621"/>
      <c r="AQ83" s="621"/>
      <c r="AR83" s="621"/>
      <c r="AS83" s="622"/>
      <c r="BD83" s="5" t="str">
        <f t="shared" si="25"/>
        <v>так</v>
      </c>
      <c r="BF83" s="5">
        <f t="shared" si="26"/>
      </c>
      <c r="BH83" s="5">
        <f t="shared" si="16"/>
      </c>
      <c r="BJ83" s="5">
        <f t="shared" si="23"/>
      </c>
      <c r="BL83" s="5">
        <f t="shared" si="27"/>
      </c>
      <c r="BN83" s="5">
        <f t="shared" si="24"/>
      </c>
    </row>
    <row r="84" spans="1:66" s="6" customFormat="1" ht="33.75" customHeight="1">
      <c r="A84" s="1088" t="s">
        <v>153</v>
      </c>
      <c r="B84" s="1077" t="s">
        <v>46</v>
      </c>
      <c r="C84" s="1103"/>
      <c r="D84" s="1290"/>
      <c r="E84" s="1104"/>
      <c r="F84" s="1105"/>
      <c r="G84" s="1081">
        <v>3</v>
      </c>
      <c r="H84" s="1229">
        <f t="shared" si="19"/>
        <v>90</v>
      </c>
      <c r="I84" s="1289"/>
      <c r="J84" s="1289"/>
      <c r="K84" s="1290"/>
      <c r="L84" s="1290"/>
      <c r="M84" s="1216"/>
      <c r="N84" s="267"/>
      <c r="O84" s="1291"/>
      <c r="P84" s="1291"/>
      <c r="Q84" s="1308"/>
      <c r="R84" s="273"/>
      <c r="S84" s="1291"/>
      <c r="T84" s="1291"/>
      <c r="U84" s="1291"/>
      <c r="V84" s="273"/>
      <c r="W84" s="1291"/>
      <c r="X84" s="1291"/>
      <c r="Y84" s="1291"/>
      <c r="Z84" s="1291"/>
      <c r="AA84" s="1635"/>
      <c r="AC84" s="615"/>
      <c r="AD84" s="621"/>
      <c r="AE84" s="621"/>
      <c r="AF84" s="621"/>
      <c r="AG84" s="624"/>
      <c r="AH84" s="624"/>
      <c r="AI84" s="621"/>
      <c r="AJ84" s="621"/>
      <c r="AK84" s="621"/>
      <c r="AL84" s="621"/>
      <c r="AM84" s="621"/>
      <c r="AN84" s="621"/>
      <c r="AO84" s="621"/>
      <c r="AP84" s="621"/>
      <c r="AQ84" s="621"/>
      <c r="AR84" s="621"/>
      <c r="AS84" s="621"/>
      <c r="BD84" s="5">
        <f t="shared" si="25"/>
      </c>
      <c r="BF84" s="5">
        <f t="shared" si="26"/>
      </c>
      <c r="BH84" s="5" t="s">
        <v>396</v>
      </c>
      <c r="BJ84" s="5">
        <f t="shared" si="23"/>
      </c>
      <c r="BL84" s="5">
        <f t="shared" si="27"/>
      </c>
      <c r="BN84" s="5">
        <f t="shared" si="24"/>
      </c>
    </row>
    <row r="85" spans="1:66" s="6" customFormat="1" ht="23.25" customHeight="1" thickBot="1">
      <c r="A85" s="1230"/>
      <c r="B85" s="1082" t="s">
        <v>48</v>
      </c>
      <c r="C85" s="1300"/>
      <c r="D85" s="1106"/>
      <c r="E85" s="1107"/>
      <c r="F85" s="1118"/>
      <c r="G85" s="1116">
        <v>0.5</v>
      </c>
      <c r="H85" s="1268">
        <f>G85*30</f>
        <v>15</v>
      </c>
      <c r="I85" s="1299"/>
      <c r="J85" s="1299"/>
      <c r="K85" s="1300"/>
      <c r="L85" s="1300"/>
      <c r="M85" s="1280"/>
      <c r="N85" s="268"/>
      <c r="O85" s="1360"/>
      <c r="P85" s="1360"/>
      <c r="Q85" s="1360"/>
      <c r="R85" s="260"/>
      <c r="S85" s="1360"/>
      <c r="T85" s="1360"/>
      <c r="U85" s="1360"/>
      <c r="V85" s="274"/>
      <c r="W85" s="1360"/>
      <c r="X85" s="1360"/>
      <c r="Y85" s="1360"/>
      <c r="Z85" s="1360"/>
      <c r="AA85" s="1635"/>
      <c r="AC85" s="615"/>
      <c r="AD85" s="621"/>
      <c r="AE85" s="621"/>
      <c r="AF85" s="621"/>
      <c r="AG85" s="621"/>
      <c r="AH85" s="621"/>
      <c r="AI85" s="622"/>
      <c r="AJ85" s="621"/>
      <c r="AK85" s="621"/>
      <c r="AL85" s="621"/>
      <c r="AM85" s="621"/>
      <c r="AN85" s="621"/>
      <c r="AO85" s="621"/>
      <c r="AP85" s="621"/>
      <c r="AQ85" s="621"/>
      <c r="AR85" s="621"/>
      <c r="AS85" s="621"/>
      <c r="BD85" s="5">
        <f t="shared" si="25"/>
      </c>
      <c r="BF85" s="5">
        <f t="shared" si="26"/>
      </c>
      <c r="BH85" s="5">
        <f t="shared" si="16"/>
      </c>
      <c r="BJ85" s="5">
        <f t="shared" si="23"/>
      </c>
      <c r="BL85" s="5">
        <f t="shared" si="27"/>
      </c>
      <c r="BN85" s="5">
        <f t="shared" si="24"/>
      </c>
    </row>
    <row r="86" spans="1:66" s="6" customFormat="1" ht="23.25" customHeight="1" thickBot="1">
      <c r="A86" s="1088" t="s">
        <v>154</v>
      </c>
      <c r="B86" s="1067" t="s">
        <v>58</v>
      </c>
      <c r="C86" s="1071"/>
      <c r="D86" s="1111">
        <v>3</v>
      </c>
      <c r="E86" s="1100"/>
      <c r="F86" s="1101"/>
      <c r="G86" s="1102">
        <v>2.5</v>
      </c>
      <c r="H86" s="1155">
        <f t="shared" si="19"/>
        <v>75</v>
      </c>
      <c r="I86" s="1156">
        <v>8</v>
      </c>
      <c r="J86" s="1156" t="s">
        <v>276</v>
      </c>
      <c r="K86" s="1111" t="s">
        <v>277</v>
      </c>
      <c r="L86" s="1111"/>
      <c r="M86" s="1157">
        <f>H86-I86</f>
        <v>67</v>
      </c>
      <c r="N86" s="269"/>
      <c r="O86" s="1304"/>
      <c r="P86" s="1304"/>
      <c r="Q86" s="1390"/>
      <c r="R86" s="266">
        <v>8</v>
      </c>
      <c r="S86" s="1306">
        <v>0</v>
      </c>
      <c r="T86" s="1304"/>
      <c r="U86" s="1304"/>
      <c r="V86" s="275"/>
      <c r="W86" s="1304"/>
      <c r="X86" s="1304"/>
      <c r="Y86" s="1389"/>
      <c r="Z86" s="1391"/>
      <c r="AA86" s="1635">
        <v>2</v>
      </c>
      <c r="AC86" s="615"/>
      <c r="AD86" s="621"/>
      <c r="AE86" s="621"/>
      <c r="AF86" s="621"/>
      <c r="AG86" s="624"/>
      <c r="AH86" s="624">
        <v>2</v>
      </c>
      <c r="AI86" s="627"/>
      <c r="AJ86" s="627"/>
      <c r="AK86" s="627"/>
      <c r="AL86" s="627"/>
      <c r="AM86" s="621"/>
      <c r="AN86" s="621"/>
      <c r="AO86" s="621"/>
      <c r="AP86" s="621"/>
      <c r="AQ86" s="621"/>
      <c r="AR86" s="621"/>
      <c r="AS86" s="621"/>
      <c r="BD86" s="5">
        <f t="shared" si="25"/>
      </c>
      <c r="BF86" s="5">
        <f t="shared" si="26"/>
      </c>
      <c r="BH86" s="5" t="str">
        <f t="shared" si="16"/>
        <v>так</v>
      </c>
      <c r="BJ86" s="5">
        <f t="shared" si="23"/>
      </c>
      <c r="BL86" s="5">
        <f t="shared" si="27"/>
      </c>
      <c r="BN86" s="5">
        <f t="shared" si="24"/>
      </c>
    </row>
    <row r="87" spans="1:66" s="6" customFormat="1" ht="30" customHeight="1">
      <c r="A87" s="1088" t="s">
        <v>155</v>
      </c>
      <c r="B87" s="1392" t="s">
        <v>83</v>
      </c>
      <c r="C87" s="1103"/>
      <c r="D87" s="1290"/>
      <c r="E87" s="1104"/>
      <c r="F87" s="1105"/>
      <c r="G87" s="1496">
        <v>4</v>
      </c>
      <c r="H87" s="1229">
        <f t="shared" si="19"/>
        <v>120</v>
      </c>
      <c r="I87" s="1289"/>
      <c r="J87" s="1289"/>
      <c r="K87" s="1290"/>
      <c r="L87" s="1290"/>
      <c r="M87" s="1216"/>
      <c r="N87" s="267"/>
      <c r="O87" s="1291"/>
      <c r="P87" s="1291"/>
      <c r="Q87" s="1291"/>
      <c r="R87" s="259"/>
      <c r="S87" s="1291"/>
      <c r="T87" s="1291"/>
      <c r="U87" s="1291"/>
      <c r="V87" s="273"/>
      <c r="W87" s="1291"/>
      <c r="X87" s="1291"/>
      <c r="Y87" s="1291"/>
      <c r="Z87" s="1291"/>
      <c r="AA87" s="1635"/>
      <c r="AC87" s="615"/>
      <c r="AD87" s="621"/>
      <c r="AE87" s="621"/>
      <c r="AF87" s="621"/>
      <c r="AG87" s="621"/>
      <c r="AH87" s="621"/>
      <c r="AI87" s="622"/>
      <c r="AJ87" s="621"/>
      <c r="AK87" s="621"/>
      <c r="AL87" s="621"/>
      <c r="AM87" s="621"/>
      <c r="AN87" s="621"/>
      <c r="AO87" s="621"/>
      <c r="AP87" s="621"/>
      <c r="AQ87" s="621"/>
      <c r="AR87" s="621"/>
      <c r="AS87" s="621"/>
      <c r="BD87" s="5">
        <f t="shared" si="25"/>
      </c>
      <c r="BF87" s="5">
        <f t="shared" si="26"/>
      </c>
      <c r="BH87" s="5">
        <f t="shared" si="16"/>
      </c>
      <c r="BJ87" s="5">
        <f t="shared" si="23"/>
      </c>
      <c r="BL87" s="5" t="s">
        <v>396</v>
      </c>
      <c r="BN87" s="5">
        <f t="shared" si="24"/>
      </c>
    </row>
    <row r="88" spans="1:66" s="6" customFormat="1" ht="24.75" customHeight="1" thickBot="1">
      <c r="A88" s="1230"/>
      <c r="B88" s="1082" t="s">
        <v>48</v>
      </c>
      <c r="C88" s="1117"/>
      <c r="D88" s="1344"/>
      <c r="E88" s="1388"/>
      <c r="F88" s="1118"/>
      <c r="G88" s="1497">
        <v>1</v>
      </c>
      <c r="H88" s="1268">
        <f t="shared" si="19"/>
        <v>30</v>
      </c>
      <c r="I88" s="1299"/>
      <c r="J88" s="1368"/>
      <c r="K88" s="1344"/>
      <c r="L88" s="1344"/>
      <c r="M88" s="1358"/>
      <c r="N88" s="268"/>
      <c r="O88" s="1360"/>
      <c r="P88" s="1360"/>
      <c r="Q88" s="1360"/>
      <c r="R88" s="260"/>
      <c r="S88" s="1360"/>
      <c r="T88" s="1360"/>
      <c r="U88" s="1360"/>
      <c r="V88" s="274"/>
      <c r="W88" s="1360"/>
      <c r="X88" s="1360"/>
      <c r="Y88" s="1360"/>
      <c r="Z88" s="1360"/>
      <c r="AA88" s="1635"/>
      <c r="AC88" s="615"/>
      <c r="AD88" s="621"/>
      <c r="AE88" s="621"/>
      <c r="AF88" s="621"/>
      <c r="AG88" s="621"/>
      <c r="AH88" s="621"/>
      <c r="AI88" s="622"/>
      <c r="AJ88" s="621"/>
      <c r="AK88" s="621"/>
      <c r="AL88" s="621"/>
      <c r="AM88" s="621"/>
      <c r="AN88" s="621"/>
      <c r="AO88" s="621"/>
      <c r="AP88" s="621"/>
      <c r="AQ88" s="621"/>
      <c r="AR88" s="621"/>
      <c r="AS88" s="621"/>
      <c r="BD88" s="5">
        <f t="shared" si="25"/>
      </c>
      <c r="BF88" s="5">
        <f t="shared" si="26"/>
      </c>
      <c r="BH88" s="5">
        <f t="shared" si="16"/>
      </c>
      <c r="BJ88" s="5">
        <f t="shared" si="23"/>
      </c>
      <c r="BL88" s="5">
        <f t="shared" si="27"/>
      </c>
      <c r="BN88" s="5">
        <f t="shared" si="24"/>
      </c>
    </row>
    <row r="89" spans="1:66" s="6" customFormat="1" ht="23.25" customHeight="1" thickBot="1">
      <c r="A89" s="1088" t="s">
        <v>156</v>
      </c>
      <c r="B89" s="1067" t="s">
        <v>58</v>
      </c>
      <c r="C89" s="1071"/>
      <c r="D89" s="1111">
        <v>5</v>
      </c>
      <c r="E89" s="1070"/>
      <c r="F89" s="1071"/>
      <c r="G89" s="1102">
        <v>3</v>
      </c>
      <c r="H89" s="1155">
        <f t="shared" si="19"/>
        <v>90</v>
      </c>
      <c r="I89" s="1156">
        <v>8</v>
      </c>
      <c r="J89" s="1156" t="s">
        <v>276</v>
      </c>
      <c r="K89" s="1111" t="s">
        <v>277</v>
      </c>
      <c r="L89" s="1111"/>
      <c r="M89" s="1157">
        <f>H89-I89</f>
        <v>82</v>
      </c>
      <c r="N89" s="269"/>
      <c r="O89" s="1304"/>
      <c r="P89" s="1304"/>
      <c r="Q89" s="1304"/>
      <c r="R89" s="258"/>
      <c r="S89" s="1304"/>
      <c r="T89" s="1304"/>
      <c r="U89" s="1304"/>
      <c r="V89" s="266">
        <v>8</v>
      </c>
      <c r="W89" s="1306">
        <v>0</v>
      </c>
      <c r="X89" s="1304"/>
      <c r="Y89" s="1389"/>
      <c r="Z89" s="1391"/>
      <c r="AA89" s="1635">
        <v>3</v>
      </c>
      <c r="AC89" s="615"/>
      <c r="AD89" s="621"/>
      <c r="AE89" s="621"/>
      <c r="AF89" s="621"/>
      <c r="AG89" s="621"/>
      <c r="AH89" s="621" t="s">
        <v>307</v>
      </c>
      <c r="AI89" s="622"/>
      <c r="AJ89" s="621"/>
      <c r="AK89" s="621"/>
      <c r="AL89" s="621"/>
      <c r="AM89" s="621"/>
      <c r="AN89" s="621"/>
      <c r="AO89" s="627"/>
      <c r="AP89" s="627"/>
      <c r="AQ89" s="621"/>
      <c r="AR89" s="621"/>
      <c r="AS89" s="621"/>
      <c r="BD89" s="5">
        <f t="shared" si="25"/>
      </c>
      <c r="BF89" s="5">
        <f t="shared" si="26"/>
      </c>
      <c r="BH89" s="5">
        <f t="shared" si="16"/>
      </c>
      <c r="BJ89" s="5">
        <f t="shared" si="23"/>
      </c>
      <c r="BL89" s="5" t="str">
        <f t="shared" si="27"/>
        <v>так</v>
      </c>
      <c r="BN89" s="5">
        <f t="shared" si="24"/>
      </c>
    </row>
    <row r="90" spans="1:66" s="6" customFormat="1" ht="33.75" customHeight="1" thickBot="1">
      <c r="A90" s="1163" t="s">
        <v>157</v>
      </c>
      <c r="B90" s="1067" t="s">
        <v>264</v>
      </c>
      <c r="C90" s="1071"/>
      <c r="D90" s="1111"/>
      <c r="E90" s="1070"/>
      <c r="F90" s="1071"/>
      <c r="G90" s="1102">
        <v>4</v>
      </c>
      <c r="H90" s="1155">
        <f t="shared" si="19"/>
        <v>120</v>
      </c>
      <c r="I90" s="1156"/>
      <c r="J90" s="1156"/>
      <c r="K90" s="1111"/>
      <c r="L90" s="1111"/>
      <c r="M90" s="1157"/>
      <c r="N90" s="269"/>
      <c r="O90" s="1304"/>
      <c r="P90" s="1304"/>
      <c r="Q90" s="1304"/>
      <c r="R90" s="258"/>
      <c r="S90" s="1304"/>
      <c r="T90" s="1304"/>
      <c r="U90" s="1304"/>
      <c r="V90" s="266"/>
      <c r="W90" s="1306"/>
      <c r="X90" s="1304"/>
      <c r="Y90" s="1389"/>
      <c r="Z90" s="1391"/>
      <c r="AA90" s="1635"/>
      <c r="AC90" s="615"/>
      <c r="AD90" s="621"/>
      <c r="AE90" s="621"/>
      <c r="AF90" s="621"/>
      <c r="AG90" s="621"/>
      <c r="AH90" s="621"/>
      <c r="AI90" s="622"/>
      <c r="AJ90" s="621"/>
      <c r="AK90" s="621"/>
      <c r="AL90" s="621"/>
      <c r="AM90" s="621"/>
      <c r="AN90" s="621"/>
      <c r="AO90" s="627"/>
      <c r="AP90" s="627"/>
      <c r="AQ90" s="621"/>
      <c r="AR90" s="621"/>
      <c r="AS90" s="621"/>
      <c r="BD90" s="5">
        <f t="shared" si="25"/>
      </c>
      <c r="BF90" s="5">
        <f t="shared" si="26"/>
      </c>
      <c r="BH90" s="5">
        <f t="shared" si="16"/>
      </c>
      <c r="BJ90" s="5" t="s">
        <v>396</v>
      </c>
      <c r="BL90" s="5">
        <f t="shared" si="27"/>
      </c>
      <c r="BN90" s="5">
        <f t="shared" si="24"/>
      </c>
    </row>
    <row r="91" spans="1:66" s="6" customFormat="1" ht="23.25" customHeight="1" thickBot="1">
      <c r="A91" s="1393"/>
      <c r="B91" s="1082" t="s">
        <v>48</v>
      </c>
      <c r="C91" s="1071"/>
      <c r="D91" s="1111"/>
      <c r="E91" s="1070"/>
      <c r="F91" s="1071"/>
      <c r="G91" s="1102">
        <v>1</v>
      </c>
      <c r="H91" s="1155">
        <f t="shared" si="19"/>
        <v>30</v>
      </c>
      <c r="I91" s="1156"/>
      <c r="J91" s="1156"/>
      <c r="K91" s="1111"/>
      <c r="L91" s="1111"/>
      <c r="M91" s="1157"/>
      <c r="N91" s="269"/>
      <c r="O91" s="1304"/>
      <c r="P91" s="1304"/>
      <c r="Q91" s="1304"/>
      <c r="R91" s="258"/>
      <c r="S91" s="1304"/>
      <c r="T91" s="1304"/>
      <c r="U91" s="1304"/>
      <c r="V91" s="266"/>
      <c r="W91" s="1306"/>
      <c r="X91" s="1304"/>
      <c r="Y91" s="1389"/>
      <c r="Z91" s="1391"/>
      <c r="AA91" s="1635"/>
      <c r="AC91" s="615"/>
      <c r="AD91" s="621"/>
      <c r="AE91" s="621"/>
      <c r="AF91" s="621"/>
      <c r="AG91" s="621"/>
      <c r="AH91" s="621"/>
      <c r="AI91" s="622"/>
      <c r="AJ91" s="621"/>
      <c r="AK91" s="621"/>
      <c r="AL91" s="621"/>
      <c r="AM91" s="621"/>
      <c r="AN91" s="621"/>
      <c r="AO91" s="627"/>
      <c r="AP91" s="627"/>
      <c r="AQ91" s="621"/>
      <c r="AR91" s="621"/>
      <c r="AS91" s="621"/>
      <c r="BD91" s="5">
        <f t="shared" si="25"/>
      </c>
      <c r="BF91" s="5">
        <f t="shared" si="26"/>
      </c>
      <c r="BH91" s="5">
        <f aca="true" t="shared" si="28" ref="BH91:BH152">IF(R91&lt;&gt;"","так","")</f>
      </c>
      <c r="BJ91" s="5">
        <f t="shared" si="23"/>
      </c>
      <c r="BL91" s="5">
        <f t="shared" si="27"/>
      </c>
      <c r="BN91" s="5">
        <f t="shared" si="24"/>
      </c>
    </row>
    <row r="92" spans="1:73" s="906" customFormat="1" ht="32.25" customHeight="1" thickBot="1">
      <c r="A92" s="1163" t="s">
        <v>158</v>
      </c>
      <c r="B92" s="1067" t="s">
        <v>58</v>
      </c>
      <c r="C92" s="1071"/>
      <c r="D92" s="1111">
        <v>4</v>
      </c>
      <c r="E92" s="1100"/>
      <c r="F92" s="1101"/>
      <c r="G92" s="1102">
        <v>3</v>
      </c>
      <c r="H92" s="1155">
        <f t="shared" si="19"/>
        <v>90</v>
      </c>
      <c r="I92" s="1156">
        <v>6</v>
      </c>
      <c r="J92" s="1156" t="s">
        <v>278</v>
      </c>
      <c r="K92" s="1111"/>
      <c r="L92" s="1111" t="s">
        <v>279</v>
      </c>
      <c r="M92" s="1157">
        <f>H92-I92</f>
        <v>84</v>
      </c>
      <c r="N92" s="269"/>
      <c r="O92" s="1304"/>
      <c r="P92" s="1304"/>
      <c r="Q92" s="1304"/>
      <c r="R92" s="258"/>
      <c r="S92" s="1304"/>
      <c r="T92" s="1304">
        <v>4</v>
      </c>
      <c r="U92" s="1304">
        <v>2</v>
      </c>
      <c r="V92" s="266"/>
      <c r="W92" s="1306"/>
      <c r="X92" s="1304"/>
      <c r="Y92" s="1389"/>
      <c r="Z92" s="1391"/>
      <c r="AA92" s="1635">
        <v>2</v>
      </c>
      <c r="AB92" s="6"/>
      <c r="AC92" s="615"/>
      <c r="AD92" s="621"/>
      <c r="AE92" s="621"/>
      <c r="AF92" s="908"/>
      <c r="AG92" s="908"/>
      <c r="AH92" s="908" t="s">
        <v>325</v>
      </c>
      <c r="AI92" s="909"/>
      <c r="AJ92" s="908"/>
      <c r="AK92" s="909"/>
      <c r="AL92" s="909"/>
      <c r="AM92" s="914"/>
      <c r="AN92" s="914"/>
      <c r="AO92" s="908"/>
      <c r="AP92" s="908"/>
      <c r="AQ92" s="909"/>
      <c r="AR92" s="909"/>
      <c r="AS92" s="909"/>
      <c r="BD92" s="5">
        <f t="shared" si="25"/>
      </c>
      <c r="BF92" s="5">
        <f t="shared" si="26"/>
      </c>
      <c r="BH92" s="5">
        <f t="shared" si="28"/>
      </c>
      <c r="BJ92" s="5" t="str">
        <f t="shared" si="23"/>
        <v>так</v>
      </c>
      <c r="BL92" s="5">
        <f t="shared" si="27"/>
      </c>
      <c r="BN92" s="5">
        <f t="shared" si="24"/>
      </c>
      <c r="BQ92" s="6"/>
      <c r="BR92" s="6"/>
      <c r="BS92" s="6"/>
      <c r="BT92" s="6"/>
      <c r="BU92" s="6"/>
    </row>
    <row r="93" spans="1:66" s="6" customFormat="1" ht="39.75" customHeight="1">
      <c r="A93" s="1088" t="s">
        <v>160</v>
      </c>
      <c r="B93" s="1077" t="s">
        <v>159</v>
      </c>
      <c r="C93" s="1103"/>
      <c r="D93" s="1290"/>
      <c r="E93" s="1105"/>
      <c r="F93" s="1105"/>
      <c r="G93" s="1468">
        <v>5</v>
      </c>
      <c r="H93" s="1229">
        <f>G93*30</f>
        <v>150</v>
      </c>
      <c r="I93" s="1289"/>
      <c r="J93" s="1289"/>
      <c r="K93" s="1290"/>
      <c r="L93" s="1290"/>
      <c r="M93" s="1216"/>
      <c r="N93" s="267"/>
      <c r="O93" s="1291"/>
      <c r="P93" s="1291"/>
      <c r="Q93" s="1291"/>
      <c r="R93" s="259"/>
      <c r="S93" s="1292"/>
      <c r="T93" s="1220"/>
      <c r="U93" s="1220"/>
      <c r="V93" s="273"/>
      <c r="W93" s="1291"/>
      <c r="X93" s="1292"/>
      <c r="Y93" s="1292"/>
      <c r="Z93" s="1292"/>
      <c r="AA93" s="1635"/>
      <c r="AC93" s="615"/>
      <c r="AD93" s="621"/>
      <c r="AE93" s="621"/>
      <c r="AF93" s="621"/>
      <c r="AG93" s="621"/>
      <c r="AH93" s="621"/>
      <c r="AI93" s="622"/>
      <c r="AJ93" s="621"/>
      <c r="AK93" s="622"/>
      <c r="AL93" s="622"/>
      <c r="AM93" s="548"/>
      <c r="AN93" s="548"/>
      <c r="AO93" s="621"/>
      <c r="AP93" s="621"/>
      <c r="AQ93" s="622"/>
      <c r="AR93" s="622"/>
      <c r="AS93" s="622"/>
      <c r="BD93" s="5">
        <f t="shared" si="25"/>
      </c>
      <c r="BF93" s="5">
        <f t="shared" si="26"/>
      </c>
      <c r="BH93" s="5">
        <f t="shared" si="28"/>
      </c>
      <c r="BJ93" s="5">
        <f t="shared" si="23"/>
      </c>
      <c r="BL93" s="5" t="s">
        <v>396</v>
      </c>
      <c r="BN93" s="5">
        <f t="shared" si="24"/>
      </c>
    </row>
    <row r="94" spans="1:66" s="6" customFormat="1" ht="24.75" customHeight="1" thickBot="1">
      <c r="A94" s="1394"/>
      <c r="B94" s="1082" t="s">
        <v>48</v>
      </c>
      <c r="C94" s="1117"/>
      <c r="D94" s="1344"/>
      <c r="E94" s="1118"/>
      <c r="F94" s="1118"/>
      <c r="G94" s="1498">
        <v>1.5</v>
      </c>
      <c r="H94" s="1394">
        <f>G94*30</f>
        <v>45</v>
      </c>
      <c r="I94" s="1368"/>
      <c r="J94" s="1368"/>
      <c r="K94" s="1344"/>
      <c r="L94" s="1344"/>
      <c r="M94" s="1358"/>
      <c r="N94" s="268"/>
      <c r="O94" s="1360"/>
      <c r="P94" s="1360"/>
      <c r="Q94" s="1360"/>
      <c r="R94" s="260"/>
      <c r="S94" s="1360"/>
      <c r="T94" s="1360"/>
      <c r="U94" s="1360"/>
      <c r="V94" s="274"/>
      <c r="W94" s="1360"/>
      <c r="X94" s="1360"/>
      <c r="Y94" s="1360"/>
      <c r="Z94" s="1360"/>
      <c r="AA94" s="1635"/>
      <c r="AC94" s="615"/>
      <c r="AD94" s="621" t="s">
        <v>293</v>
      </c>
      <c r="AE94" s="621"/>
      <c r="AF94" s="621"/>
      <c r="AG94" s="621"/>
      <c r="AH94" s="621"/>
      <c r="AI94" s="622"/>
      <c r="AJ94" s="621"/>
      <c r="AK94" s="621"/>
      <c r="AL94" s="621"/>
      <c r="AM94" s="621"/>
      <c r="AN94" s="621"/>
      <c r="AO94" s="621"/>
      <c r="AP94" s="621"/>
      <c r="AQ94" s="621"/>
      <c r="AR94" s="621"/>
      <c r="AS94" s="621"/>
      <c r="BD94" s="5">
        <f t="shared" si="25"/>
      </c>
      <c r="BF94" s="5">
        <f t="shared" si="26"/>
      </c>
      <c r="BH94" s="5">
        <f t="shared" si="28"/>
      </c>
      <c r="BJ94" s="5">
        <f t="shared" si="23"/>
      </c>
      <c r="BL94" s="5">
        <f t="shared" si="27"/>
      </c>
      <c r="BN94" s="5">
        <f t="shared" si="24"/>
      </c>
    </row>
    <row r="95" spans="1:66" s="6" customFormat="1" ht="30" customHeight="1" thickBot="1">
      <c r="A95" s="1395" t="s">
        <v>161</v>
      </c>
      <c r="B95" s="1215" t="s">
        <v>58</v>
      </c>
      <c r="C95" s="1111">
        <v>5</v>
      </c>
      <c r="D95" s="1071"/>
      <c r="E95" s="1071"/>
      <c r="F95" s="1071"/>
      <c r="G95" s="1352">
        <v>3.5</v>
      </c>
      <c r="H95" s="1261">
        <f>G95*30</f>
        <v>105</v>
      </c>
      <c r="I95" s="1156">
        <v>8</v>
      </c>
      <c r="J95" s="1156" t="s">
        <v>276</v>
      </c>
      <c r="K95" s="1111" t="s">
        <v>277</v>
      </c>
      <c r="L95" s="1111"/>
      <c r="M95" s="1157">
        <f>H95-I95</f>
        <v>97</v>
      </c>
      <c r="N95" s="269"/>
      <c r="O95" s="1304"/>
      <c r="P95" s="1304"/>
      <c r="Q95" s="1304"/>
      <c r="R95" s="258"/>
      <c r="S95" s="1305"/>
      <c r="T95" s="1305"/>
      <c r="U95" s="1305"/>
      <c r="V95" s="266">
        <v>8</v>
      </c>
      <c r="W95" s="1306">
        <v>0</v>
      </c>
      <c r="X95" s="1305"/>
      <c r="Y95" s="1305"/>
      <c r="Z95" s="1364"/>
      <c r="AA95" s="1635">
        <v>3</v>
      </c>
      <c r="AC95" s="615"/>
      <c r="AD95" s="621"/>
      <c r="AE95" s="621"/>
      <c r="AF95" s="621"/>
      <c r="AG95" s="621"/>
      <c r="AH95" s="621" t="s">
        <v>307</v>
      </c>
      <c r="AI95" s="622"/>
      <c r="AJ95" s="622"/>
      <c r="AK95" s="622"/>
      <c r="AL95" s="622"/>
      <c r="AM95" s="622"/>
      <c r="AN95" s="622"/>
      <c r="AO95" s="627"/>
      <c r="AP95" s="627"/>
      <c r="AQ95" s="622"/>
      <c r="AR95" s="622"/>
      <c r="AS95" s="622"/>
      <c r="BD95" s="5">
        <f t="shared" si="25"/>
      </c>
      <c r="BF95" s="5">
        <f t="shared" si="26"/>
      </c>
      <c r="BH95" s="5">
        <f t="shared" si="28"/>
      </c>
      <c r="BJ95" s="5">
        <f t="shared" si="23"/>
      </c>
      <c r="BL95" s="5" t="str">
        <f t="shared" si="27"/>
        <v>так</v>
      </c>
      <c r="BN95" s="5">
        <f t="shared" si="24"/>
      </c>
    </row>
    <row r="96" spans="1:66" s="18" customFormat="1" ht="36" customHeight="1" hidden="1" thickBot="1">
      <c r="A96" s="1630"/>
      <c r="B96" s="1077"/>
      <c r="C96" s="1290"/>
      <c r="D96" s="1290"/>
      <c r="E96" s="1105"/>
      <c r="F96" s="1105"/>
      <c r="G96" s="1219"/>
      <c r="H96" s="1227"/>
      <c r="I96" s="1289"/>
      <c r="J96" s="1289"/>
      <c r="K96" s="1289"/>
      <c r="L96" s="1578"/>
      <c r="M96" s="1408"/>
      <c r="N96" s="267"/>
      <c r="O96" s="1291"/>
      <c r="P96" s="1291"/>
      <c r="Q96" s="1291"/>
      <c r="R96" s="259"/>
      <c r="S96" s="1292"/>
      <c r="T96" s="1292"/>
      <c r="U96" s="1292"/>
      <c r="V96" s="259"/>
      <c r="W96" s="1292"/>
      <c r="X96" s="1578"/>
      <c r="Y96" s="1578"/>
      <c r="Z96" s="1292"/>
      <c r="AA96" s="807"/>
      <c r="AB96" s="6"/>
      <c r="AC96" s="615"/>
      <c r="AD96" s="621"/>
      <c r="AE96" s="621"/>
      <c r="AF96" s="621"/>
      <c r="AG96" s="621"/>
      <c r="AH96" s="621"/>
      <c r="AI96" s="622"/>
      <c r="AJ96" s="622"/>
      <c r="AK96" s="622"/>
      <c r="AL96" s="622"/>
      <c r="AM96" s="622"/>
      <c r="AN96" s="622"/>
      <c r="AO96" s="622"/>
      <c r="AP96" s="622"/>
      <c r="AQ96" s="627"/>
      <c r="AR96" s="627"/>
      <c r="AS96" s="622"/>
      <c r="AT96" s="6"/>
      <c r="AU96" s="6"/>
      <c r="AV96" s="6"/>
      <c r="AW96" s="6"/>
      <c r="AX96" s="6"/>
      <c r="BD96" s="5">
        <f t="shared" si="25"/>
      </c>
      <c r="BF96" s="5">
        <f t="shared" si="26"/>
      </c>
      <c r="BH96" s="5">
        <f t="shared" si="28"/>
      </c>
      <c r="BJ96" s="5">
        <f t="shared" si="23"/>
      </c>
      <c r="BL96" s="5">
        <f t="shared" si="27"/>
      </c>
      <c r="BN96" s="5">
        <f t="shared" si="24"/>
      </c>
    </row>
    <row r="97" spans="1:66" s="12" customFormat="1" ht="36" customHeight="1">
      <c r="A97" s="1188" t="s">
        <v>163</v>
      </c>
      <c r="B97" s="1110" t="s">
        <v>50</v>
      </c>
      <c r="C97" s="1328"/>
      <c r="D97" s="1328" t="s">
        <v>80</v>
      </c>
      <c r="E97" s="1328"/>
      <c r="F97" s="1328"/>
      <c r="G97" s="1494">
        <v>5.5</v>
      </c>
      <c r="H97" s="1230">
        <f aca="true" t="shared" si="29" ref="H97:H109">G97*30</f>
        <v>165</v>
      </c>
      <c r="I97" s="1218"/>
      <c r="J97" s="1218"/>
      <c r="K97" s="1218"/>
      <c r="L97" s="1218"/>
      <c r="M97" s="1218"/>
      <c r="N97" s="786"/>
      <c r="O97" s="1326"/>
      <c r="P97" s="1326"/>
      <c r="Q97" s="1326"/>
      <c r="R97" s="262"/>
      <c r="S97" s="1327"/>
      <c r="T97" s="1327"/>
      <c r="U97" s="1327"/>
      <c r="V97" s="328"/>
      <c r="W97" s="1326"/>
      <c r="X97" s="1327"/>
      <c r="Y97" s="1327"/>
      <c r="Z97" s="1327"/>
      <c r="AA97" s="1636"/>
      <c r="AC97" s="615"/>
      <c r="AD97" s="621"/>
      <c r="AE97" s="621"/>
      <c r="AF97" s="621"/>
      <c r="AG97" s="621"/>
      <c r="AH97" s="621"/>
      <c r="AI97" s="622"/>
      <c r="AJ97" s="622"/>
      <c r="AK97" s="622"/>
      <c r="AL97" s="622"/>
      <c r="AM97" s="622"/>
      <c r="AN97" s="622"/>
      <c r="AO97" s="621"/>
      <c r="AP97" s="621"/>
      <c r="AQ97" s="622"/>
      <c r="AR97" s="622"/>
      <c r="AS97" s="622"/>
      <c r="AT97" s="6"/>
      <c r="AU97" s="6"/>
      <c r="AV97" s="6"/>
      <c r="AW97" s="6"/>
      <c r="AX97" s="6"/>
      <c r="BD97" s="5">
        <f t="shared" si="25"/>
      </c>
      <c r="BF97" s="5">
        <f t="shared" si="26"/>
      </c>
      <c r="BH97" s="5">
        <f t="shared" si="28"/>
      </c>
      <c r="BJ97" s="5">
        <f t="shared" si="23"/>
      </c>
      <c r="BL97" s="5" t="s">
        <v>396</v>
      </c>
      <c r="BN97" s="5">
        <f t="shared" si="24"/>
      </c>
    </row>
    <row r="98" spans="1:66" s="12" customFormat="1" ht="21.75" customHeight="1" thickBot="1">
      <c r="A98" s="1394"/>
      <c r="B98" s="1082" t="s">
        <v>48</v>
      </c>
      <c r="C98" s="1398"/>
      <c r="D98" s="1398"/>
      <c r="E98" s="1398"/>
      <c r="F98" s="1399"/>
      <c r="G98" s="1116">
        <v>2</v>
      </c>
      <c r="H98" s="1268">
        <f t="shared" si="29"/>
        <v>60</v>
      </c>
      <c r="I98" s="1400"/>
      <c r="J98" s="1399"/>
      <c r="K98" s="1399"/>
      <c r="L98" s="1399"/>
      <c r="M98" s="1398"/>
      <c r="N98" s="268"/>
      <c r="O98" s="1360"/>
      <c r="P98" s="1360"/>
      <c r="Q98" s="1360"/>
      <c r="R98" s="260"/>
      <c r="S98" s="1349"/>
      <c r="T98" s="1349"/>
      <c r="U98" s="1349"/>
      <c r="V98" s="274"/>
      <c r="W98" s="1360"/>
      <c r="X98" s="1349"/>
      <c r="Y98" s="1349"/>
      <c r="Z98" s="1349"/>
      <c r="AA98" s="1636"/>
      <c r="AC98" s="615"/>
      <c r="AD98" s="621"/>
      <c r="AE98" s="621"/>
      <c r="AF98" s="621"/>
      <c r="AG98" s="621"/>
      <c r="AH98" s="621"/>
      <c r="AI98" s="622"/>
      <c r="AJ98" s="622"/>
      <c r="AK98" s="622"/>
      <c r="AL98" s="622"/>
      <c r="AM98" s="622"/>
      <c r="AN98" s="622"/>
      <c r="AO98" s="621"/>
      <c r="AP98" s="621"/>
      <c r="AQ98" s="622"/>
      <c r="AR98" s="622"/>
      <c r="AS98" s="622"/>
      <c r="AT98" s="6"/>
      <c r="AU98" s="6"/>
      <c r="AV98" s="6"/>
      <c r="AW98" s="6"/>
      <c r="AX98" s="6"/>
      <c r="BD98" s="5">
        <f t="shared" si="25"/>
      </c>
      <c r="BF98" s="5">
        <f t="shared" si="26"/>
      </c>
      <c r="BH98" s="5">
        <f t="shared" si="28"/>
      </c>
      <c r="BJ98" s="5">
        <f t="shared" si="23"/>
      </c>
      <c r="BL98" s="5">
        <f t="shared" si="27"/>
      </c>
      <c r="BN98" s="5">
        <f t="shared" si="24"/>
      </c>
    </row>
    <row r="99" spans="1:66" s="12" customFormat="1" ht="25.5" customHeight="1" thickBot="1">
      <c r="A99" s="1163" t="s">
        <v>164</v>
      </c>
      <c r="B99" s="1067" t="s">
        <v>58</v>
      </c>
      <c r="C99" s="1111">
        <v>5</v>
      </c>
      <c r="D99" s="1071" t="s">
        <v>80</v>
      </c>
      <c r="E99" s="1070"/>
      <c r="F99" s="1071"/>
      <c r="G99" s="1102">
        <v>3.5</v>
      </c>
      <c r="H99" s="1155">
        <f t="shared" si="29"/>
        <v>105</v>
      </c>
      <c r="I99" s="1156">
        <v>8</v>
      </c>
      <c r="J99" s="1156" t="s">
        <v>276</v>
      </c>
      <c r="K99" s="1111" t="s">
        <v>277</v>
      </c>
      <c r="L99" s="1111"/>
      <c r="M99" s="1157">
        <f>H99-I99</f>
        <v>97</v>
      </c>
      <c r="N99" s="269"/>
      <c r="O99" s="1304"/>
      <c r="P99" s="1304"/>
      <c r="Q99" s="1304"/>
      <c r="R99" s="258"/>
      <c r="S99" s="1305"/>
      <c r="T99" s="1305"/>
      <c r="U99" s="1305"/>
      <c r="V99" s="266">
        <v>8</v>
      </c>
      <c r="W99" s="1306">
        <v>0</v>
      </c>
      <c r="X99" s="1305"/>
      <c r="Y99" s="1363"/>
      <c r="Z99" s="1364"/>
      <c r="AA99" s="1636">
        <v>3</v>
      </c>
      <c r="AC99" s="615"/>
      <c r="AD99" s="621"/>
      <c r="AE99" s="621"/>
      <c r="AF99" s="621"/>
      <c r="AG99" s="621"/>
      <c r="AH99" s="621" t="s">
        <v>307</v>
      </c>
      <c r="AI99" s="622"/>
      <c r="AJ99" s="622"/>
      <c r="AK99" s="622"/>
      <c r="AL99" s="622"/>
      <c r="AM99" s="622"/>
      <c r="AN99" s="622"/>
      <c r="AO99" s="627"/>
      <c r="AP99" s="627"/>
      <c r="AQ99" s="622"/>
      <c r="AR99" s="622"/>
      <c r="AS99" s="622"/>
      <c r="AT99" s="6"/>
      <c r="AU99" s="6"/>
      <c r="AV99" s="6"/>
      <c r="AW99" s="6"/>
      <c r="AX99" s="6"/>
      <c r="BD99" s="5">
        <f t="shared" si="25"/>
      </c>
      <c r="BF99" s="5">
        <f t="shared" si="26"/>
      </c>
      <c r="BH99" s="5">
        <f t="shared" si="28"/>
      </c>
      <c r="BJ99" s="5">
        <f t="shared" si="23"/>
      </c>
      <c r="BL99" s="5" t="str">
        <f t="shared" si="27"/>
        <v>так</v>
      </c>
      <c r="BN99" s="5">
        <f t="shared" si="24"/>
      </c>
    </row>
    <row r="100" spans="1:66" s="12" customFormat="1" ht="39" customHeight="1" thickBot="1">
      <c r="A100" s="1188" t="s">
        <v>165</v>
      </c>
      <c r="B100" s="1098" t="s">
        <v>207</v>
      </c>
      <c r="C100" s="1111"/>
      <c r="D100" s="1071"/>
      <c r="E100" s="1070"/>
      <c r="F100" s="1071"/>
      <c r="G100" s="1102">
        <v>7.5</v>
      </c>
      <c r="H100" s="1155">
        <f t="shared" si="29"/>
        <v>225</v>
      </c>
      <c r="I100" s="1156"/>
      <c r="J100" s="1156"/>
      <c r="K100" s="1111"/>
      <c r="L100" s="1111"/>
      <c r="M100" s="1157"/>
      <c r="N100" s="269"/>
      <c r="O100" s="1304"/>
      <c r="P100" s="1304"/>
      <c r="Q100" s="1304"/>
      <c r="R100" s="258"/>
      <c r="S100" s="1305"/>
      <c r="T100" s="1305"/>
      <c r="U100" s="1305"/>
      <c r="V100" s="266"/>
      <c r="W100" s="1306"/>
      <c r="X100" s="1305"/>
      <c r="Y100" s="1363"/>
      <c r="Z100" s="1364"/>
      <c r="AA100" s="1636"/>
      <c r="AC100" s="615"/>
      <c r="AD100" s="621"/>
      <c r="AE100" s="621"/>
      <c r="AF100" s="621"/>
      <c r="AG100" s="621"/>
      <c r="AH100" s="621"/>
      <c r="AI100" s="622"/>
      <c r="AJ100" s="622"/>
      <c r="AK100" s="622"/>
      <c r="AL100" s="622"/>
      <c r="AM100" s="622"/>
      <c r="AN100" s="622"/>
      <c r="AO100" s="627"/>
      <c r="AP100" s="627"/>
      <c r="AQ100" s="622"/>
      <c r="AR100" s="622"/>
      <c r="AS100" s="622"/>
      <c r="AT100" s="6"/>
      <c r="AU100" s="6"/>
      <c r="AV100" s="6"/>
      <c r="AW100" s="6"/>
      <c r="AX100" s="6"/>
      <c r="BD100" s="5">
        <f t="shared" si="25"/>
      </c>
      <c r="BF100" s="5" t="s">
        <v>396</v>
      </c>
      <c r="BH100" s="5">
        <f t="shared" si="28"/>
      </c>
      <c r="BJ100" s="5">
        <f t="shared" si="23"/>
      </c>
      <c r="BL100" s="5">
        <f t="shared" si="27"/>
      </c>
      <c r="BN100" s="5">
        <f t="shared" si="24"/>
      </c>
    </row>
    <row r="101" spans="1:66" s="12" customFormat="1" ht="25.5" customHeight="1" thickBot="1">
      <c r="A101" s="1180"/>
      <c r="B101" s="1082" t="s">
        <v>48</v>
      </c>
      <c r="C101" s="1111"/>
      <c r="D101" s="1071"/>
      <c r="E101" s="1070"/>
      <c r="F101" s="1071"/>
      <c r="G101" s="1102">
        <v>1.5</v>
      </c>
      <c r="H101" s="1155">
        <f t="shared" si="29"/>
        <v>45</v>
      </c>
      <c r="I101" s="1156"/>
      <c r="J101" s="1156"/>
      <c r="K101" s="1111"/>
      <c r="L101" s="1111"/>
      <c r="M101" s="1157"/>
      <c r="N101" s="269"/>
      <c r="O101" s="1304"/>
      <c r="P101" s="1304"/>
      <c r="Q101" s="1304"/>
      <c r="R101" s="258"/>
      <c r="S101" s="1305"/>
      <c r="T101" s="1305"/>
      <c r="U101" s="1305"/>
      <c r="V101" s="266"/>
      <c r="W101" s="1306"/>
      <c r="X101" s="1305"/>
      <c r="Y101" s="1363"/>
      <c r="Z101" s="1364"/>
      <c r="AA101" s="1636"/>
      <c r="AC101" s="615"/>
      <c r="AD101" s="621"/>
      <c r="AE101" s="621"/>
      <c r="AF101" s="621"/>
      <c r="AG101" s="621"/>
      <c r="AH101" s="621"/>
      <c r="AI101" s="622"/>
      <c r="AJ101" s="622"/>
      <c r="AK101" s="622"/>
      <c r="AL101" s="622"/>
      <c r="AM101" s="622"/>
      <c r="AN101" s="622"/>
      <c r="AO101" s="627"/>
      <c r="AP101" s="627"/>
      <c r="AQ101" s="622"/>
      <c r="AR101" s="622"/>
      <c r="AS101" s="622"/>
      <c r="AT101" s="6"/>
      <c r="AU101" s="6"/>
      <c r="AV101" s="6"/>
      <c r="AW101" s="6"/>
      <c r="AX101" s="6"/>
      <c r="BD101" s="5">
        <f t="shared" si="25"/>
      </c>
      <c r="BF101" s="5">
        <f t="shared" si="26"/>
      </c>
      <c r="BH101" s="5">
        <f t="shared" si="28"/>
      </c>
      <c r="BJ101" s="5">
        <f t="shared" si="23"/>
      </c>
      <c r="BL101" s="5">
        <f t="shared" si="27"/>
      </c>
      <c r="BN101" s="5">
        <f t="shared" si="24"/>
      </c>
    </row>
    <row r="102" spans="1:72" s="906" customFormat="1" ht="39" customHeight="1" thickBot="1">
      <c r="A102" s="1188" t="s">
        <v>310</v>
      </c>
      <c r="B102" s="1067" t="s">
        <v>58</v>
      </c>
      <c r="C102" s="1111">
        <v>2</v>
      </c>
      <c r="D102" s="1071"/>
      <c r="E102" s="1100"/>
      <c r="F102" s="1101"/>
      <c r="G102" s="1102">
        <v>6</v>
      </c>
      <c r="H102" s="1155">
        <f t="shared" si="29"/>
        <v>180</v>
      </c>
      <c r="I102" s="1156">
        <v>8</v>
      </c>
      <c r="J102" s="1156" t="s">
        <v>276</v>
      </c>
      <c r="K102" s="1604" t="s">
        <v>376</v>
      </c>
      <c r="L102" s="1111"/>
      <c r="M102" s="1157">
        <f>H102-I102</f>
        <v>172</v>
      </c>
      <c r="N102" s="269"/>
      <c r="O102" s="1304"/>
      <c r="P102" s="1304">
        <v>8</v>
      </c>
      <c r="Q102" s="1101">
        <v>4</v>
      </c>
      <c r="R102" s="258"/>
      <c r="S102" s="1305"/>
      <c r="T102" s="1305"/>
      <c r="U102" s="1305"/>
      <c r="V102" s="266"/>
      <c r="W102" s="1306"/>
      <c r="X102" s="1305"/>
      <c r="Y102" s="1363"/>
      <c r="Z102" s="1364"/>
      <c r="AA102" s="1635">
        <v>1</v>
      </c>
      <c r="AB102" s="6"/>
      <c r="AC102" s="615"/>
      <c r="AD102" s="622"/>
      <c r="AE102" s="622"/>
      <c r="AF102" s="908"/>
      <c r="AG102" s="908"/>
      <c r="AH102" s="908" t="s">
        <v>324</v>
      </c>
      <c r="AI102" s="909"/>
      <c r="AJ102" s="909"/>
      <c r="AK102" s="909"/>
      <c r="AL102" s="909"/>
      <c r="AM102" s="909"/>
      <c r="AN102" s="909"/>
      <c r="AO102" s="909"/>
      <c r="AP102" s="909"/>
      <c r="AQ102" s="909"/>
      <c r="AR102" s="909"/>
      <c r="AS102" s="909"/>
      <c r="AZ102" s="6"/>
      <c r="BA102" s="6"/>
      <c r="BB102" s="6"/>
      <c r="BC102" s="6"/>
      <c r="BD102" s="5">
        <f t="shared" si="25"/>
      </c>
      <c r="BE102" s="6"/>
      <c r="BF102" s="5" t="str">
        <f t="shared" si="26"/>
        <v>так</v>
      </c>
      <c r="BG102" s="6"/>
      <c r="BH102" s="5">
        <f t="shared" si="28"/>
      </c>
      <c r="BI102" s="6"/>
      <c r="BJ102" s="5">
        <f t="shared" si="23"/>
      </c>
      <c r="BK102" s="6"/>
      <c r="BL102" s="5">
        <f t="shared" si="27"/>
      </c>
      <c r="BM102" s="6"/>
      <c r="BN102" s="5">
        <f t="shared" si="24"/>
      </c>
      <c r="BO102" s="6"/>
      <c r="BP102" s="6"/>
      <c r="BQ102" s="6"/>
      <c r="BR102" s="6"/>
      <c r="BS102" s="6"/>
      <c r="BT102" s="6"/>
    </row>
    <row r="103" spans="1:66" s="6" customFormat="1" ht="36" customHeight="1">
      <c r="A103" s="1088" t="s">
        <v>166</v>
      </c>
      <c r="B103" s="1077" t="s">
        <v>311</v>
      </c>
      <c r="C103" s="1290"/>
      <c r="D103" s="1103"/>
      <c r="E103" s="1104"/>
      <c r="F103" s="1105"/>
      <c r="G103" s="1081">
        <v>6.5</v>
      </c>
      <c r="H103" s="1229">
        <f t="shared" si="29"/>
        <v>195</v>
      </c>
      <c r="I103" s="1289"/>
      <c r="J103" s="1289"/>
      <c r="K103" s="1290"/>
      <c r="L103" s="1290"/>
      <c r="M103" s="1216"/>
      <c r="N103" s="267"/>
      <c r="O103" s="1291"/>
      <c r="P103" s="1291"/>
      <c r="Q103" s="1401"/>
      <c r="R103" s="256"/>
      <c r="S103" s="1292"/>
      <c r="T103" s="1292"/>
      <c r="U103" s="1292"/>
      <c r="V103" s="259"/>
      <c r="W103" s="1292"/>
      <c r="X103" s="1292"/>
      <c r="Y103" s="1292"/>
      <c r="Z103" s="1292"/>
      <c r="AA103" s="1635"/>
      <c r="AC103" s="615"/>
      <c r="AD103" s="621"/>
      <c r="AE103" s="621"/>
      <c r="AF103" s="621"/>
      <c r="AG103" s="637"/>
      <c r="AH103" s="637"/>
      <c r="AI103" s="625"/>
      <c r="AJ103" s="621"/>
      <c r="AK103" s="622"/>
      <c r="AL103" s="622"/>
      <c r="AM103" s="622"/>
      <c r="AN103" s="622"/>
      <c r="AO103" s="622"/>
      <c r="AP103" s="622"/>
      <c r="AQ103" s="622"/>
      <c r="AR103" s="622"/>
      <c r="AS103" s="622"/>
      <c r="BD103" s="5">
        <f t="shared" si="25"/>
      </c>
      <c r="BF103" s="5" t="s">
        <v>396</v>
      </c>
      <c r="BH103" s="5">
        <f t="shared" si="28"/>
      </c>
      <c r="BJ103" s="5">
        <f t="shared" si="23"/>
      </c>
      <c r="BL103" s="5">
        <f t="shared" si="27"/>
      </c>
      <c r="BN103" s="5">
        <f t="shared" si="24"/>
      </c>
    </row>
    <row r="104" spans="1:66" s="6" customFormat="1" ht="27.75" customHeight="1" thickBot="1">
      <c r="A104" s="1394"/>
      <c r="B104" s="1082" t="s">
        <v>48</v>
      </c>
      <c r="C104" s="1300"/>
      <c r="D104" s="1106"/>
      <c r="E104" s="1107"/>
      <c r="F104" s="1118"/>
      <c r="G104" s="1116">
        <v>1.5</v>
      </c>
      <c r="H104" s="1268">
        <f t="shared" si="29"/>
        <v>45</v>
      </c>
      <c r="I104" s="1299"/>
      <c r="J104" s="1299"/>
      <c r="K104" s="1300"/>
      <c r="L104" s="1300"/>
      <c r="M104" s="1358"/>
      <c r="N104" s="268"/>
      <c r="O104" s="1360"/>
      <c r="P104" s="1360"/>
      <c r="Q104" s="1402"/>
      <c r="R104" s="257"/>
      <c r="S104" s="1349"/>
      <c r="T104" s="1349"/>
      <c r="U104" s="1349"/>
      <c r="V104" s="260"/>
      <c r="W104" s="1349"/>
      <c r="X104" s="1349"/>
      <c r="Y104" s="1349"/>
      <c r="Z104" s="1349"/>
      <c r="AA104" s="1635"/>
      <c r="AC104" s="615"/>
      <c r="AD104" s="621"/>
      <c r="AE104" s="621"/>
      <c r="AF104" s="621"/>
      <c r="AG104" s="637"/>
      <c r="AH104" s="637"/>
      <c r="AI104" s="625"/>
      <c r="AJ104" s="621"/>
      <c r="AK104" s="622"/>
      <c r="AL104" s="622"/>
      <c r="AM104" s="622"/>
      <c r="AN104" s="622"/>
      <c r="AO104" s="622"/>
      <c r="AP104" s="622"/>
      <c r="AQ104" s="622"/>
      <c r="AR104" s="622"/>
      <c r="AS104" s="622"/>
      <c r="BD104" s="5">
        <f t="shared" si="25"/>
      </c>
      <c r="BF104" s="5">
        <f t="shared" si="26"/>
      </c>
      <c r="BH104" s="5">
        <f t="shared" si="28"/>
      </c>
      <c r="BJ104" s="5">
        <f t="shared" si="23"/>
      </c>
      <c r="BL104" s="5">
        <f t="shared" si="27"/>
      </c>
      <c r="BN104" s="5">
        <f t="shared" si="24"/>
      </c>
    </row>
    <row r="105" spans="1:66" s="6" customFormat="1" ht="24" customHeight="1" thickBot="1">
      <c r="A105" s="1163" t="s">
        <v>167</v>
      </c>
      <c r="B105" s="1067" t="s">
        <v>58</v>
      </c>
      <c r="C105" s="1111"/>
      <c r="D105" s="1111">
        <v>2</v>
      </c>
      <c r="E105" s="1100"/>
      <c r="F105" s="1101"/>
      <c r="G105" s="1102">
        <v>5</v>
      </c>
      <c r="H105" s="1155">
        <f t="shared" si="29"/>
        <v>150</v>
      </c>
      <c r="I105" s="1156">
        <v>6</v>
      </c>
      <c r="J105" s="1156" t="s">
        <v>278</v>
      </c>
      <c r="K105" s="1111" t="s">
        <v>279</v>
      </c>
      <c r="L105" s="1111"/>
      <c r="M105" s="1157">
        <f>H105-I105</f>
        <v>144</v>
      </c>
      <c r="N105" s="269"/>
      <c r="O105" s="1304"/>
      <c r="P105" s="1306">
        <v>4</v>
      </c>
      <c r="Q105" s="1101">
        <v>2</v>
      </c>
      <c r="R105" s="263"/>
      <c r="S105" s="1305"/>
      <c r="T105" s="1305"/>
      <c r="U105" s="1305"/>
      <c r="V105" s="258"/>
      <c r="W105" s="1305"/>
      <c r="X105" s="1305"/>
      <c r="Y105" s="1363"/>
      <c r="Z105" s="1364"/>
      <c r="AA105" s="1635">
        <v>1</v>
      </c>
      <c r="AC105" s="615"/>
      <c r="AD105" s="621"/>
      <c r="AE105" s="621"/>
      <c r="AF105" s="548"/>
      <c r="AG105" s="637"/>
      <c r="AH105" s="637" t="s">
        <v>324</v>
      </c>
      <c r="AI105" s="625"/>
      <c r="AJ105" s="621"/>
      <c r="AK105" s="622"/>
      <c r="AL105" s="622"/>
      <c r="AM105" s="622"/>
      <c r="AN105" s="622"/>
      <c r="AO105" s="622"/>
      <c r="AP105" s="622"/>
      <c r="AQ105" s="622"/>
      <c r="AR105" s="622"/>
      <c r="AS105" s="622"/>
      <c r="BD105" s="5">
        <f t="shared" si="25"/>
      </c>
      <c r="BF105" s="5" t="str">
        <f t="shared" si="26"/>
        <v>так</v>
      </c>
      <c r="BH105" s="5">
        <f t="shared" si="28"/>
      </c>
      <c r="BJ105" s="5">
        <f t="shared" si="23"/>
      </c>
      <c r="BL105" s="5">
        <f t="shared" si="27"/>
      </c>
      <c r="BN105" s="5">
        <f t="shared" si="24"/>
      </c>
    </row>
    <row r="106" spans="1:66" s="6" customFormat="1" ht="24" customHeight="1">
      <c r="A106" s="1088" t="s">
        <v>168</v>
      </c>
      <c r="B106" s="1392" t="s">
        <v>86</v>
      </c>
      <c r="C106" s="1103"/>
      <c r="D106" s="1103"/>
      <c r="E106" s="1295"/>
      <c r="F106" s="1103"/>
      <c r="G106" s="1081">
        <v>6</v>
      </c>
      <c r="H106" s="1229">
        <f t="shared" si="29"/>
        <v>180</v>
      </c>
      <c r="I106" s="1289"/>
      <c r="J106" s="1289"/>
      <c r="K106" s="1290"/>
      <c r="L106" s="1290"/>
      <c r="M106" s="1216"/>
      <c r="N106" s="267"/>
      <c r="O106" s="1291"/>
      <c r="P106" s="1291"/>
      <c r="Q106" s="1401"/>
      <c r="R106" s="256"/>
      <c r="S106" s="1292"/>
      <c r="T106" s="1292"/>
      <c r="U106" s="1292"/>
      <c r="V106" s="259"/>
      <c r="W106" s="1292"/>
      <c r="X106" s="1292"/>
      <c r="Y106" s="1292"/>
      <c r="Z106" s="1292"/>
      <c r="AA106" s="1635"/>
      <c r="AC106" s="615"/>
      <c r="AD106" s="621"/>
      <c r="AE106" s="621"/>
      <c r="AF106" s="621"/>
      <c r="AG106" s="637"/>
      <c r="AH106" s="637"/>
      <c r="AI106" s="625"/>
      <c r="AJ106" s="621"/>
      <c r="AK106" s="622"/>
      <c r="AL106" s="622"/>
      <c r="AM106" s="622"/>
      <c r="AN106" s="622"/>
      <c r="AO106" s="622"/>
      <c r="AP106" s="622"/>
      <c r="AQ106" s="622"/>
      <c r="AR106" s="622"/>
      <c r="AS106" s="622"/>
      <c r="BD106" s="5">
        <f t="shared" si="25"/>
      </c>
      <c r="BF106" s="5">
        <f t="shared" si="26"/>
      </c>
      <c r="BH106" s="5" t="s">
        <v>396</v>
      </c>
      <c r="BJ106" s="5">
        <f t="shared" si="23"/>
      </c>
      <c r="BL106" s="5">
        <f t="shared" si="27"/>
      </c>
      <c r="BN106" s="5">
        <f t="shared" si="24"/>
      </c>
    </row>
    <row r="107" spans="1:66" s="6" customFormat="1" ht="24" customHeight="1" thickBot="1">
      <c r="A107" s="1394"/>
      <c r="B107" s="1082" t="s">
        <v>48</v>
      </c>
      <c r="C107" s="1117"/>
      <c r="D107" s="1117"/>
      <c r="E107" s="1403"/>
      <c r="F107" s="1117"/>
      <c r="G107" s="1116">
        <v>1</v>
      </c>
      <c r="H107" s="1268">
        <f t="shared" si="29"/>
        <v>30</v>
      </c>
      <c r="I107" s="1299"/>
      <c r="J107" s="1368"/>
      <c r="K107" s="1344"/>
      <c r="L107" s="1344"/>
      <c r="M107" s="1358"/>
      <c r="N107" s="268"/>
      <c r="O107" s="1360"/>
      <c r="P107" s="1360"/>
      <c r="Q107" s="1402"/>
      <c r="R107" s="257"/>
      <c r="S107" s="1349"/>
      <c r="T107" s="1349"/>
      <c r="U107" s="1349"/>
      <c r="V107" s="260"/>
      <c r="W107" s="1349"/>
      <c r="X107" s="1349"/>
      <c r="Y107" s="1349"/>
      <c r="Z107" s="1349"/>
      <c r="AA107" s="1635"/>
      <c r="AC107" s="615"/>
      <c r="AD107" s="621"/>
      <c r="AE107" s="621"/>
      <c r="AF107" s="621"/>
      <c r="AG107" s="637"/>
      <c r="AH107" s="637"/>
      <c r="AI107" s="625"/>
      <c r="AJ107" s="621"/>
      <c r="AK107" s="622"/>
      <c r="AL107" s="622"/>
      <c r="AM107" s="622"/>
      <c r="AN107" s="622"/>
      <c r="AO107" s="622"/>
      <c r="AP107" s="622"/>
      <c r="AQ107" s="622"/>
      <c r="AR107" s="622"/>
      <c r="AS107" s="622"/>
      <c r="BD107" s="5">
        <f t="shared" si="25"/>
      </c>
      <c r="BF107" s="5">
        <f t="shared" si="26"/>
      </c>
      <c r="BH107" s="5">
        <f t="shared" si="28"/>
      </c>
      <c r="BJ107" s="5">
        <f t="shared" si="23"/>
      </c>
      <c r="BL107" s="5">
        <f t="shared" si="27"/>
      </c>
      <c r="BN107" s="5">
        <f t="shared" si="24"/>
      </c>
    </row>
    <row r="108" spans="1:66" s="6" customFormat="1" ht="24.75" customHeight="1" thickBot="1">
      <c r="A108" s="1163" t="s">
        <v>169</v>
      </c>
      <c r="B108" s="1067" t="s">
        <v>58</v>
      </c>
      <c r="C108" s="1111">
        <v>3</v>
      </c>
      <c r="D108" s="1071"/>
      <c r="E108" s="1070"/>
      <c r="F108" s="1071"/>
      <c r="G108" s="1102">
        <v>3.5</v>
      </c>
      <c r="H108" s="1155">
        <f t="shared" si="29"/>
        <v>105</v>
      </c>
      <c r="I108" s="1156">
        <v>8</v>
      </c>
      <c r="J108" s="1156" t="s">
        <v>276</v>
      </c>
      <c r="K108" s="1111" t="s">
        <v>277</v>
      </c>
      <c r="L108" s="1111"/>
      <c r="M108" s="1157">
        <f>H108-I108</f>
        <v>97</v>
      </c>
      <c r="N108" s="269"/>
      <c r="O108" s="1304"/>
      <c r="P108" s="1304"/>
      <c r="Q108" s="1390"/>
      <c r="R108" s="266">
        <v>8</v>
      </c>
      <c r="S108" s="1306">
        <v>0</v>
      </c>
      <c r="T108" s="1387"/>
      <c r="U108" s="1387"/>
      <c r="V108" s="258"/>
      <c r="W108" s="1305"/>
      <c r="X108" s="1305"/>
      <c r="Y108" s="1363"/>
      <c r="Z108" s="1364"/>
      <c r="AA108" s="1635">
        <v>2</v>
      </c>
      <c r="AC108" s="615"/>
      <c r="AD108" s="621"/>
      <c r="AE108" s="621"/>
      <c r="AF108" s="621"/>
      <c r="AG108" s="624"/>
      <c r="AH108" s="624">
        <v>2</v>
      </c>
      <c r="AI108" s="627"/>
      <c r="AJ108" s="627"/>
      <c r="AK108" s="627"/>
      <c r="AL108" s="627"/>
      <c r="AM108" s="638"/>
      <c r="AN108" s="638"/>
      <c r="AO108" s="622"/>
      <c r="AP108" s="622"/>
      <c r="AQ108" s="622"/>
      <c r="AR108" s="622"/>
      <c r="AS108" s="622"/>
      <c r="BD108" s="5">
        <f t="shared" si="25"/>
      </c>
      <c r="BF108" s="5">
        <f t="shared" si="26"/>
      </c>
      <c r="BH108" s="5" t="str">
        <f t="shared" si="28"/>
        <v>так</v>
      </c>
      <c r="BJ108" s="5">
        <f t="shared" si="23"/>
      </c>
      <c r="BL108" s="5">
        <f t="shared" si="27"/>
      </c>
      <c r="BN108" s="5">
        <f t="shared" si="24"/>
      </c>
    </row>
    <row r="109" spans="1:69" s="33" customFormat="1" ht="36" customHeight="1" thickBot="1">
      <c r="A109" s="1546" t="s">
        <v>170</v>
      </c>
      <c r="B109" s="1547" t="s">
        <v>90</v>
      </c>
      <c r="C109" s="1548"/>
      <c r="D109" s="1548"/>
      <c r="E109" s="1549">
        <v>4</v>
      </c>
      <c r="F109" s="298"/>
      <c r="G109" s="1536">
        <v>1.5</v>
      </c>
      <c r="H109" s="1550">
        <f t="shared" si="29"/>
        <v>45</v>
      </c>
      <c r="I109" s="1551">
        <v>4</v>
      </c>
      <c r="J109" s="1551"/>
      <c r="K109" s="1551"/>
      <c r="L109" s="1551">
        <v>4</v>
      </c>
      <c r="M109" s="1552">
        <f>H109-I109</f>
        <v>41</v>
      </c>
      <c r="N109" s="269"/>
      <c r="O109" s="275"/>
      <c r="P109" s="275"/>
      <c r="Q109" s="275"/>
      <c r="R109" s="275"/>
      <c r="S109" s="275"/>
      <c r="T109" s="266">
        <v>4</v>
      </c>
      <c r="U109" s="608">
        <v>0</v>
      </c>
      <c r="V109" s="275"/>
      <c r="W109" s="275"/>
      <c r="X109" s="275"/>
      <c r="Y109" s="654"/>
      <c r="Z109" s="1553"/>
      <c r="AA109" s="807">
        <v>2</v>
      </c>
      <c r="AB109" s="6"/>
      <c r="AC109" s="615"/>
      <c r="AD109" s="621"/>
      <c r="AE109" s="621"/>
      <c r="AF109" s="621"/>
      <c r="AG109" s="621"/>
      <c r="AH109" s="621" t="s">
        <v>325</v>
      </c>
      <c r="AI109" s="621"/>
      <c r="AJ109" s="621"/>
      <c r="AK109" s="621"/>
      <c r="AL109" s="621"/>
      <c r="AM109" s="627"/>
      <c r="AN109" s="627"/>
      <c r="AO109" s="621"/>
      <c r="AP109" s="621"/>
      <c r="AQ109" s="621"/>
      <c r="AR109" s="621"/>
      <c r="AS109" s="621"/>
      <c r="AT109" s="6"/>
      <c r="AU109" s="6"/>
      <c r="AV109" s="6"/>
      <c r="AW109" s="6"/>
      <c r="AX109" s="6"/>
      <c r="AZ109" s="6"/>
      <c r="BA109" s="6"/>
      <c r="BB109" s="6"/>
      <c r="BC109" s="6"/>
      <c r="BD109" s="5">
        <f t="shared" si="25"/>
      </c>
      <c r="BE109" s="6"/>
      <c r="BF109" s="5">
        <f t="shared" si="26"/>
      </c>
      <c r="BG109" s="6"/>
      <c r="BH109" s="5">
        <f t="shared" si="28"/>
      </c>
      <c r="BI109" s="6"/>
      <c r="BJ109" s="5" t="str">
        <f t="shared" si="23"/>
        <v>так</v>
      </c>
      <c r="BK109" s="6"/>
      <c r="BL109" s="5">
        <f t="shared" si="27"/>
      </c>
      <c r="BM109" s="6"/>
      <c r="BN109" s="5">
        <f t="shared" si="24"/>
      </c>
      <c r="BO109" s="6"/>
      <c r="BP109" s="6"/>
      <c r="BQ109" s="6"/>
    </row>
    <row r="110" spans="1:66" s="6" customFormat="1" ht="38.25" customHeight="1" thickBot="1">
      <c r="A110" s="1163" t="s">
        <v>171</v>
      </c>
      <c r="B110" s="1405" t="s">
        <v>208</v>
      </c>
      <c r="C110" s="1157"/>
      <c r="D110" s="1120">
        <v>5</v>
      </c>
      <c r="E110" s="1386"/>
      <c r="F110" s="1387"/>
      <c r="G110" s="1102">
        <v>4</v>
      </c>
      <c r="H110" s="1155">
        <f>G110*30</f>
        <v>120</v>
      </c>
      <c r="I110" s="1156">
        <v>6</v>
      </c>
      <c r="J110" s="1156" t="s">
        <v>278</v>
      </c>
      <c r="K110" s="1604" t="s">
        <v>380</v>
      </c>
      <c r="L110" s="1157"/>
      <c r="M110" s="1157">
        <f>H110-I110</f>
        <v>114</v>
      </c>
      <c r="N110" s="269"/>
      <c r="O110" s="1304"/>
      <c r="P110" s="1304"/>
      <c r="Q110" s="1304"/>
      <c r="R110" s="258"/>
      <c r="S110" s="1305"/>
      <c r="T110" s="1305"/>
      <c r="U110" s="1305"/>
      <c r="V110" s="266">
        <v>6</v>
      </c>
      <c r="W110" s="1306">
        <v>2</v>
      </c>
      <c r="X110" s="1306"/>
      <c r="Y110" s="1306"/>
      <c r="Z110" s="1364"/>
      <c r="AA110" s="1635">
        <v>3</v>
      </c>
      <c r="AC110" s="615"/>
      <c r="AD110" s="621"/>
      <c r="AE110" s="621"/>
      <c r="AF110" s="621"/>
      <c r="AG110" s="621"/>
      <c r="AH110" s="621" t="s">
        <v>307</v>
      </c>
      <c r="AI110" s="622"/>
      <c r="AJ110" s="622"/>
      <c r="AK110" s="622"/>
      <c r="AL110" s="622"/>
      <c r="AM110" s="622"/>
      <c r="AN110" s="622"/>
      <c r="AO110" s="627"/>
      <c r="AP110" s="627"/>
      <c r="AQ110" s="627"/>
      <c r="AR110" s="627"/>
      <c r="AS110" s="622"/>
      <c r="BD110" s="5">
        <f t="shared" si="25"/>
      </c>
      <c r="BF110" s="5">
        <f t="shared" si="26"/>
      </c>
      <c r="BH110" s="5">
        <f t="shared" si="28"/>
      </c>
      <c r="BJ110" s="5">
        <f t="shared" si="23"/>
      </c>
      <c r="BL110" s="5" t="str">
        <f t="shared" si="27"/>
        <v>так</v>
      </c>
      <c r="BN110" s="5">
        <f t="shared" si="24"/>
      </c>
    </row>
    <row r="111" spans="1:66" s="6" customFormat="1" ht="36.75" customHeight="1" thickBot="1">
      <c r="A111" s="1163" t="s">
        <v>172</v>
      </c>
      <c r="B111" s="1405" t="s">
        <v>209</v>
      </c>
      <c r="C111" s="1071"/>
      <c r="D111" s="1111">
        <v>4</v>
      </c>
      <c r="E111" s="1100"/>
      <c r="F111" s="1101"/>
      <c r="G111" s="1102">
        <v>4</v>
      </c>
      <c r="H111" s="1155">
        <f aca="true" t="shared" si="30" ref="H111:H125">G111*30</f>
        <v>120</v>
      </c>
      <c r="I111" s="1156">
        <v>8</v>
      </c>
      <c r="J111" s="1156" t="s">
        <v>276</v>
      </c>
      <c r="K111" s="1111" t="s">
        <v>277</v>
      </c>
      <c r="L111" s="1111"/>
      <c r="M111" s="1157">
        <f>H111-I111</f>
        <v>112</v>
      </c>
      <c r="N111" s="269"/>
      <c r="O111" s="1304"/>
      <c r="P111" s="1304"/>
      <c r="Q111" s="1305"/>
      <c r="R111" s="275"/>
      <c r="S111" s="1305"/>
      <c r="T111" s="1306">
        <v>8</v>
      </c>
      <c r="U111" s="1306">
        <v>0</v>
      </c>
      <c r="V111" s="258"/>
      <c r="W111" s="1305"/>
      <c r="X111" s="1304"/>
      <c r="Y111" s="1389"/>
      <c r="Z111" s="1364"/>
      <c r="AA111" s="1635">
        <v>2</v>
      </c>
      <c r="AC111" s="615"/>
      <c r="AD111" s="621"/>
      <c r="AE111" s="621"/>
      <c r="AF111" s="621"/>
      <c r="AG111" s="622"/>
      <c r="AH111" s="622" t="s">
        <v>325</v>
      </c>
      <c r="AI111" s="621"/>
      <c r="AJ111" s="622"/>
      <c r="AK111" s="622"/>
      <c r="AL111" s="622"/>
      <c r="AM111" s="548"/>
      <c r="AN111" s="548"/>
      <c r="AO111" s="622"/>
      <c r="AP111" s="622"/>
      <c r="AQ111" s="621"/>
      <c r="AR111" s="621"/>
      <c r="AS111" s="622"/>
      <c r="BD111" s="5">
        <f t="shared" si="25"/>
      </c>
      <c r="BF111" s="5">
        <f t="shared" si="26"/>
      </c>
      <c r="BH111" s="5">
        <f t="shared" si="28"/>
      </c>
      <c r="BJ111" s="5" t="str">
        <f t="shared" si="23"/>
        <v>так</v>
      </c>
      <c r="BL111" s="5">
        <f t="shared" si="27"/>
      </c>
      <c r="BN111" s="5">
        <f t="shared" si="24"/>
      </c>
    </row>
    <row r="112" spans="1:66" s="6" customFormat="1" ht="34.5" customHeight="1" thickBot="1">
      <c r="A112" s="1163" t="s">
        <v>173</v>
      </c>
      <c r="B112" s="1067" t="s">
        <v>265</v>
      </c>
      <c r="C112" s="1120" t="s">
        <v>297</v>
      </c>
      <c r="D112" s="1099"/>
      <c r="E112" s="1100"/>
      <c r="F112" s="1101"/>
      <c r="G112" s="1102">
        <v>3</v>
      </c>
      <c r="H112" s="1155">
        <f t="shared" si="30"/>
        <v>90</v>
      </c>
      <c r="I112" s="1156">
        <v>12</v>
      </c>
      <c r="J112" s="1156" t="s">
        <v>276</v>
      </c>
      <c r="K112" s="1071" t="s">
        <v>280</v>
      </c>
      <c r="L112" s="1111"/>
      <c r="M112" s="1157">
        <f>H112-I112</f>
        <v>78</v>
      </c>
      <c r="N112" s="269"/>
      <c r="O112" s="1304"/>
      <c r="P112" s="1304"/>
      <c r="Q112" s="1304"/>
      <c r="R112" s="258"/>
      <c r="S112" s="1304"/>
      <c r="T112" s="1304"/>
      <c r="U112" s="1304"/>
      <c r="V112" s="275"/>
      <c r="W112" s="1304"/>
      <c r="X112" s="1306">
        <v>8</v>
      </c>
      <c r="Y112" s="1404">
        <v>4</v>
      </c>
      <c r="Z112" s="1364"/>
      <c r="AA112" s="1635">
        <v>3</v>
      </c>
      <c r="AC112" s="615"/>
      <c r="AD112" s="621"/>
      <c r="AE112" s="621"/>
      <c r="AF112" s="621"/>
      <c r="AG112" s="621"/>
      <c r="AH112" s="621" t="s">
        <v>307</v>
      </c>
      <c r="AI112" s="622"/>
      <c r="AJ112" s="622"/>
      <c r="AK112" s="621"/>
      <c r="AL112" s="621"/>
      <c r="AM112" s="621"/>
      <c r="AN112" s="621"/>
      <c r="AO112" s="621"/>
      <c r="AP112" s="621"/>
      <c r="AQ112" s="627"/>
      <c r="AR112" s="627"/>
      <c r="AS112" s="622"/>
      <c r="BD112" s="5">
        <f t="shared" si="25"/>
      </c>
      <c r="BF112" s="5">
        <f t="shared" si="26"/>
      </c>
      <c r="BH112" s="5">
        <f t="shared" si="28"/>
      </c>
      <c r="BJ112" s="5">
        <f t="shared" si="23"/>
      </c>
      <c r="BL112" s="5">
        <f t="shared" si="27"/>
      </c>
      <c r="BN112" s="5" t="str">
        <f t="shared" si="24"/>
        <v>так</v>
      </c>
    </row>
    <row r="113" spans="1:66" s="6" customFormat="1" ht="32.25" customHeight="1">
      <c r="A113" s="1088" t="s">
        <v>175</v>
      </c>
      <c r="B113" s="1406" t="s">
        <v>45</v>
      </c>
      <c r="C113" s="1078"/>
      <c r="D113" s="1078"/>
      <c r="E113" s="1104"/>
      <c r="F113" s="1105"/>
      <c r="G113" s="1081">
        <v>7</v>
      </c>
      <c r="H113" s="1229">
        <f t="shared" si="30"/>
        <v>210</v>
      </c>
      <c r="I113" s="1289"/>
      <c r="J113" s="1289"/>
      <c r="K113" s="1290"/>
      <c r="L113" s="1290"/>
      <c r="M113" s="1216"/>
      <c r="N113" s="267"/>
      <c r="O113" s="1291"/>
      <c r="P113" s="1291"/>
      <c r="Q113" s="1291"/>
      <c r="R113" s="259"/>
      <c r="S113" s="1292"/>
      <c r="T113" s="1292"/>
      <c r="U113" s="1292"/>
      <c r="V113" s="273"/>
      <c r="W113" s="1291"/>
      <c r="X113" s="1291"/>
      <c r="Y113" s="1291"/>
      <c r="Z113" s="1292"/>
      <c r="AA113" s="1635"/>
      <c r="AC113" s="615"/>
      <c r="AD113" s="621"/>
      <c r="AE113" s="621"/>
      <c r="AF113" s="621"/>
      <c r="AG113" s="621"/>
      <c r="AH113" s="621"/>
      <c r="AI113" s="622"/>
      <c r="AJ113" s="622"/>
      <c r="AK113" s="622"/>
      <c r="AL113" s="622"/>
      <c r="AM113" s="622"/>
      <c r="AN113" s="622"/>
      <c r="AO113" s="621"/>
      <c r="AP113" s="621"/>
      <c r="AQ113" s="621"/>
      <c r="AR113" s="621"/>
      <c r="AS113" s="622"/>
      <c r="BD113" s="5">
        <f t="shared" si="25"/>
      </c>
      <c r="BF113" s="5">
        <f t="shared" si="26"/>
      </c>
      <c r="BH113" s="5">
        <f t="shared" si="28"/>
      </c>
      <c r="BJ113" s="5">
        <f t="shared" si="23"/>
      </c>
      <c r="BL113" s="5" t="s">
        <v>396</v>
      </c>
      <c r="BN113" s="5">
        <f t="shared" si="24"/>
      </c>
    </row>
    <row r="114" spans="1:66" s="6" customFormat="1" ht="19.5" customHeight="1" thickBot="1">
      <c r="A114" s="1394"/>
      <c r="B114" s="1082" t="s">
        <v>48</v>
      </c>
      <c r="C114" s="1359"/>
      <c r="D114" s="1359"/>
      <c r="E114" s="1388"/>
      <c r="F114" s="1118"/>
      <c r="G114" s="1116">
        <v>2</v>
      </c>
      <c r="H114" s="1268">
        <f>G114*30</f>
        <v>60</v>
      </c>
      <c r="I114" s="1299"/>
      <c r="J114" s="1368"/>
      <c r="K114" s="1344"/>
      <c r="L114" s="1344"/>
      <c r="M114" s="1358"/>
      <c r="N114" s="268"/>
      <c r="O114" s="1360"/>
      <c r="P114" s="1360"/>
      <c r="Q114" s="1360"/>
      <c r="R114" s="260"/>
      <c r="S114" s="1349"/>
      <c r="T114" s="1349"/>
      <c r="U114" s="1349"/>
      <c r="V114" s="274"/>
      <c r="W114" s="1360"/>
      <c r="X114" s="1360"/>
      <c r="Y114" s="1360"/>
      <c r="Z114" s="1349"/>
      <c r="AA114" s="1635"/>
      <c r="AC114" s="615"/>
      <c r="AD114" s="621"/>
      <c r="AE114" s="621"/>
      <c r="AF114" s="621"/>
      <c r="AG114" s="621"/>
      <c r="AH114" s="621"/>
      <c r="AI114" s="622"/>
      <c r="AJ114" s="622"/>
      <c r="AK114" s="622"/>
      <c r="AL114" s="622"/>
      <c r="AM114" s="622"/>
      <c r="AN114" s="622"/>
      <c r="AO114" s="621"/>
      <c r="AP114" s="621"/>
      <c r="AQ114" s="621"/>
      <c r="AR114" s="621"/>
      <c r="AS114" s="622"/>
      <c r="BD114" s="5">
        <f t="shared" si="25"/>
      </c>
      <c r="BF114" s="5">
        <f t="shared" si="26"/>
      </c>
      <c r="BH114" s="5">
        <f t="shared" si="28"/>
      </c>
      <c r="BJ114" s="5">
        <f t="shared" si="23"/>
      </c>
      <c r="BL114" s="5">
        <f t="shared" si="27"/>
      </c>
      <c r="BN114" s="5">
        <f t="shared" si="24"/>
      </c>
    </row>
    <row r="115" spans="1:66" s="6" customFormat="1" ht="24.75" customHeight="1" thickBot="1">
      <c r="A115" s="1163" t="s">
        <v>176</v>
      </c>
      <c r="B115" s="1067" t="s">
        <v>58</v>
      </c>
      <c r="C115" s="1120">
        <v>5</v>
      </c>
      <c r="D115" s="1099"/>
      <c r="E115" s="1100"/>
      <c r="F115" s="1101"/>
      <c r="G115" s="1102">
        <v>5</v>
      </c>
      <c r="H115" s="1155">
        <f t="shared" si="30"/>
        <v>150</v>
      </c>
      <c r="I115" s="1156">
        <v>8</v>
      </c>
      <c r="J115" s="1156" t="s">
        <v>381</v>
      </c>
      <c r="K115" s="1111" t="s">
        <v>380</v>
      </c>
      <c r="L115" s="1111"/>
      <c r="M115" s="1157">
        <f>H115-I115</f>
        <v>142</v>
      </c>
      <c r="N115" s="269"/>
      <c r="O115" s="1304"/>
      <c r="P115" s="1304"/>
      <c r="Q115" s="1305"/>
      <c r="R115" s="275"/>
      <c r="S115" s="1305"/>
      <c r="T115" s="1305"/>
      <c r="U115" s="1305"/>
      <c r="V115" s="266">
        <v>8</v>
      </c>
      <c r="W115" s="1306">
        <v>4</v>
      </c>
      <c r="X115" s="1305"/>
      <c r="Y115" s="1363"/>
      <c r="Z115" s="1364"/>
      <c r="AA115" s="1635">
        <v>3</v>
      </c>
      <c r="AC115" s="615"/>
      <c r="AD115" s="621"/>
      <c r="AE115" s="621"/>
      <c r="AF115" s="621"/>
      <c r="AG115" s="622"/>
      <c r="AH115" s="622" t="s">
        <v>307</v>
      </c>
      <c r="AI115" s="621"/>
      <c r="AJ115" s="622"/>
      <c r="AK115" s="622"/>
      <c r="AL115" s="622"/>
      <c r="AM115" s="622"/>
      <c r="AN115" s="622"/>
      <c r="AO115" s="627"/>
      <c r="AP115" s="627"/>
      <c r="AQ115" s="622"/>
      <c r="AR115" s="622"/>
      <c r="AS115" s="622"/>
      <c r="BD115" s="5">
        <f t="shared" si="25"/>
      </c>
      <c r="BF115" s="5">
        <f t="shared" si="26"/>
      </c>
      <c r="BH115" s="5">
        <f t="shared" si="28"/>
      </c>
      <c r="BJ115" s="5">
        <f t="shared" si="23"/>
      </c>
      <c r="BL115" s="5" t="str">
        <f t="shared" si="27"/>
        <v>так</v>
      </c>
      <c r="BN115" s="5">
        <f t="shared" si="24"/>
      </c>
    </row>
    <row r="116" spans="1:66" s="6" customFormat="1" ht="53.25" customHeight="1">
      <c r="A116" s="1088" t="s">
        <v>177</v>
      </c>
      <c r="B116" s="1407" t="s">
        <v>87</v>
      </c>
      <c r="C116" s="1398"/>
      <c r="D116" s="1398"/>
      <c r="E116" s="1398"/>
      <c r="F116" s="1408"/>
      <c r="G116" s="1081">
        <v>5</v>
      </c>
      <c r="H116" s="1229">
        <f t="shared" si="30"/>
        <v>150</v>
      </c>
      <c r="I116" s="1408"/>
      <c r="J116" s="1408"/>
      <c r="K116" s="1408"/>
      <c r="L116" s="1408"/>
      <c r="M116" s="1398"/>
      <c r="N116" s="267"/>
      <c r="O116" s="1291"/>
      <c r="P116" s="1291"/>
      <c r="Q116" s="1291"/>
      <c r="R116" s="259"/>
      <c r="S116" s="1291"/>
      <c r="T116" s="1291"/>
      <c r="U116" s="1291"/>
      <c r="V116" s="273"/>
      <c r="W116" s="1291"/>
      <c r="X116" s="1291"/>
      <c r="Y116" s="1291"/>
      <c r="Z116" s="1292"/>
      <c r="AA116" s="1635"/>
      <c r="AC116" s="615"/>
      <c r="AD116" s="621"/>
      <c r="AE116" s="621"/>
      <c r="AF116" s="621"/>
      <c r="AG116" s="621"/>
      <c r="AH116" s="621"/>
      <c r="AI116" s="622"/>
      <c r="AJ116" s="622"/>
      <c r="AK116" s="621"/>
      <c r="AL116" s="621"/>
      <c r="AM116" s="621"/>
      <c r="AN116" s="621"/>
      <c r="AO116" s="621"/>
      <c r="AP116" s="621"/>
      <c r="AQ116" s="621"/>
      <c r="AR116" s="621"/>
      <c r="AS116" s="622"/>
      <c r="BD116" s="5">
        <f t="shared" si="25"/>
      </c>
      <c r="BF116" s="5">
        <f t="shared" si="26"/>
      </c>
      <c r="BH116" s="5">
        <f t="shared" si="28"/>
      </c>
      <c r="BJ116" s="5">
        <f t="shared" si="23"/>
      </c>
      <c r="BL116" s="5">
        <f t="shared" si="27"/>
      </c>
      <c r="BN116" s="5" t="s">
        <v>396</v>
      </c>
    </row>
    <row r="117" spans="1:66" s="6" customFormat="1" ht="24.75" customHeight="1" thickBot="1">
      <c r="A117" s="1394"/>
      <c r="B117" s="1082" t="s">
        <v>48</v>
      </c>
      <c r="C117" s="1409"/>
      <c r="D117" s="1409"/>
      <c r="E117" s="1410"/>
      <c r="F117" s="1409"/>
      <c r="G117" s="1499">
        <v>2</v>
      </c>
      <c r="H117" s="1268">
        <f t="shared" si="30"/>
        <v>60</v>
      </c>
      <c r="I117" s="1411"/>
      <c r="J117" s="1409"/>
      <c r="K117" s="1409"/>
      <c r="L117" s="1409"/>
      <c r="M117" s="1409"/>
      <c r="N117" s="268"/>
      <c r="O117" s="1360"/>
      <c r="P117" s="1360"/>
      <c r="Q117" s="1360"/>
      <c r="R117" s="260"/>
      <c r="S117" s="1360"/>
      <c r="T117" s="1360"/>
      <c r="U117" s="1360"/>
      <c r="V117" s="274"/>
      <c r="W117" s="1360"/>
      <c r="X117" s="1360"/>
      <c r="Y117" s="1360"/>
      <c r="Z117" s="1349"/>
      <c r="AA117" s="1635"/>
      <c r="AC117" s="615"/>
      <c r="AD117" s="621"/>
      <c r="AE117" s="621"/>
      <c r="AF117" s="621"/>
      <c r="AG117" s="621"/>
      <c r="AH117" s="621"/>
      <c r="AI117" s="622"/>
      <c r="AJ117" s="622"/>
      <c r="AK117" s="621"/>
      <c r="AL117" s="621"/>
      <c r="AM117" s="621"/>
      <c r="AN117" s="621"/>
      <c r="AO117" s="621"/>
      <c r="AP117" s="621"/>
      <c r="AQ117" s="621"/>
      <c r="AR117" s="621"/>
      <c r="AS117" s="622"/>
      <c r="BD117" s="5">
        <f t="shared" si="25"/>
      </c>
      <c r="BF117" s="5">
        <f t="shared" si="26"/>
      </c>
      <c r="BH117" s="5">
        <f t="shared" si="28"/>
      </c>
      <c r="BJ117" s="5">
        <f t="shared" si="23"/>
      </c>
      <c r="BL117" s="5">
        <f t="shared" si="27"/>
      </c>
      <c r="BN117" s="5">
        <f t="shared" si="24"/>
      </c>
    </row>
    <row r="118" spans="1:66" s="6" customFormat="1" ht="26.25" customHeight="1" thickBot="1">
      <c r="A118" s="1163" t="s">
        <v>178</v>
      </c>
      <c r="B118" s="1067" t="s">
        <v>58</v>
      </c>
      <c r="C118" s="1412" t="s">
        <v>297</v>
      </c>
      <c r="D118" s="1412"/>
      <c r="E118" s="1412"/>
      <c r="F118" s="1275"/>
      <c r="G118" s="1102">
        <v>3</v>
      </c>
      <c r="H118" s="1155">
        <f>G118*30</f>
        <v>90</v>
      </c>
      <c r="I118" s="1156">
        <v>8</v>
      </c>
      <c r="J118" s="1156" t="s">
        <v>278</v>
      </c>
      <c r="K118" s="1111" t="s">
        <v>277</v>
      </c>
      <c r="L118" s="1275"/>
      <c r="M118" s="1412">
        <f>H118-I118</f>
        <v>82</v>
      </c>
      <c r="N118" s="269"/>
      <c r="O118" s="1099"/>
      <c r="P118" s="1304"/>
      <c r="Q118" s="1304"/>
      <c r="R118" s="258"/>
      <c r="S118" s="1305"/>
      <c r="T118" s="1390"/>
      <c r="U118" s="1390"/>
      <c r="V118" s="258"/>
      <c r="W118" s="1305"/>
      <c r="X118" s="1306">
        <v>8</v>
      </c>
      <c r="Y118" s="1404">
        <v>0</v>
      </c>
      <c r="Z118" s="1307"/>
      <c r="AA118" s="1635">
        <v>3</v>
      </c>
      <c r="AC118" s="615"/>
      <c r="AD118" s="615"/>
      <c r="AE118" s="615"/>
      <c r="AF118" s="621"/>
      <c r="AG118" s="621"/>
      <c r="AH118" s="621" t="s">
        <v>307</v>
      </c>
      <c r="AI118" s="622"/>
      <c r="AJ118" s="622"/>
      <c r="AK118" s="622"/>
      <c r="AL118" s="622"/>
      <c r="AM118" s="624"/>
      <c r="AN118" s="624"/>
      <c r="AO118" s="622"/>
      <c r="AP118" s="622"/>
      <c r="AQ118" s="627"/>
      <c r="AR118" s="627"/>
      <c r="AS118" s="623"/>
      <c r="BD118" s="5">
        <f t="shared" si="25"/>
      </c>
      <c r="BF118" s="5">
        <f t="shared" si="26"/>
      </c>
      <c r="BH118" s="5">
        <f t="shared" si="28"/>
      </c>
      <c r="BJ118" s="5">
        <f t="shared" si="23"/>
      </c>
      <c r="BL118" s="5">
        <f t="shared" si="27"/>
      </c>
      <c r="BN118" s="5" t="str">
        <f t="shared" si="24"/>
        <v>так</v>
      </c>
    </row>
    <row r="119" spans="1:66" s="12" customFormat="1" ht="41.25" customHeight="1">
      <c r="A119" s="1088" t="s">
        <v>179</v>
      </c>
      <c r="B119" s="1077" t="s">
        <v>88</v>
      </c>
      <c r="C119" s="1103"/>
      <c r="D119" s="1290"/>
      <c r="E119" s="1104"/>
      <c r="F119" s="1105"/>
      <c r="G119" s="1081">
        <v>7.5</v>
      </c>
      <c r="H119" s="1229">
        <f t="shared" si="30"/>
        <v>225</v>
      </c>
      <c r="I119" s="1289"/>
      <c r="J119" s="1289"/>
      <c r="K119" s="1290"/>
      <c r="L119" s="1290"/>
      <c r="M119" s="1216"/>
      <c r="N119" s="267"/>
      <c r="O119" s="1292"/>
      <c r="P119" s="1308"/>
      <c r="Q119" s="1291"/>
      <c r="R119" s="259"/>
      <c r="S119" s="1292"/>
      <c r="T119" s="1292"/>
      <c r="U119" s="1292"/>
      <c r="V119" s="259"/>
      <c r="W119" s="1292"/>
      <c r="X119" s="1292"/>
      <c r="Y119" s="1292"/>
      <c r="Z119" s="1292"/>
      <c r="AA119" s="1636"/>
      <c r="AC119" s="615"/>
      <c r="AD119" s="622"/>
      <c r="AE119" s="622"/>
      <c r="AF119" s="624"/>
      <c r="AG119" s="621"/>
      <c r="AH119" s="621"/>
      <c r="AI119" s="622"/>
      <c r="AJ119" s="622"/>
      <c r="AK119" s="622"/>
      <c r="AL119" s="622"/>
      <c r="AM119" s="622"/>
      <c r="AN119" s="622"/>
      <c r="AO119" s="622"/>
      <c r="AP119" s="622"/>
      <c r="AQ119" s="622"/>
      <c r="AR119" s="622"/>
      <c r="AS119" s="622"/>
      <c r="AT119" s="6"/>
      <c r="AU119" s="6"/>
      <c r="AV119" s="6"/>
      <c r="AW119" s="6"/>
      <c r="AX119" s="6"/>
      <c r="BD119" s="5">
        <f t="shared" si="25"/>
      </c>
      <c r="BF119" s="5">
        <f t="shared" si="26"/>
      </c>
      <c r="BH119" s="5" t="s">
        <v>396</v>
      </c>
      <c r="BJ119" s="5">
        <f t="shared" si="23"/>
      </c>
      <c r="BL119" s="5">
        <f t="shared" si="27"/>
      </c>
      <c r="BN119" s="5">
        <f t="shared" si="24"/>
      </c>
    </row>
    <row r="120" spans="1:66" s="12" customFormat="1" ht="21" customHeight="1" thickBot="1">
      <c r="A120" s="1393"/>
      <c r="B120" s="1082" t="s">
        <v>48</v>
      </c>
      <c r="C120" s="1409"/>
      <c r="D120" s="1409"/>
      <c r="E120" s="1410"/>
      <c r="F120" s="1409"/>
      <c r="G120" s="1499">
        <v>1</v>
      </c>
      <c r="H120" s="1268">
        <f t="shared" si="30"/>
        <v>30</v>
      </c>
      <c r="I120" s="1299"/>
      <c r="J120" s="1299"/>
      <c r="K120" s="1300"/>
      <c r="L120" s="1300"/>
      <c r="M120" s="1280"/>
      <c r="N120" s="293"/>
      <c r="O120" s="1302"/>
      <c r="P120" s="1413"/>
      <c r="Q120" s="1301"/>
      <c r="R120" s="264"/>
      <c r="S120" s="1302"/>
      <c r="T120" s="1302"/>
      <c r="U120" s="1302"/>
      <c r="V120" s="264"/>
      <c r="W120" s="1302"/>
      <c r="X120" s="1302"/>
      <c r="Y120" s="1365"/>
      <c r="Z120" s="1365"/>
      <c r="AA120" s="1636"/>
      <c r="AC120" s="615"/>
      <c r="AD120" s="622"/>
      <c r="AE120" s="622"/>
      <c r="AF120" s="624"/>
      <c r="AG120" s="621"/>
      <c r="AH120" s="621"/>
      <c r="AI120" s="622"/>
      <c r="AJ120" s="622"/>
      <c r="AK120" s="622"/>
      <c r="AL120" s="622"/>
      <c r="AM120" s="622"/>
      <c r="AN120" s="622"/>
      <c r="AO120" s="622"/>
      <c r="AP120" s="622"/>
      <c r="AQ120" s="622"/>
      <c r="AR120" s="622"/>
      <c r="AS120" s="622"/>
      <c r="AT120" s="6"/>
      <c r="AU120" s="6"/>
      <c r="AV120" s="6"/>
      <c r="AW120" s="6"/>
      <c r="AX120" s="6"/>
      <c r="BD120" s="5">
        <f t="shared" si="25"/>
      </c>
      <c r="BF120" s="5">
        <f t="shared" si="26"/>
      </c>
      <c r="BH120" s="5">
        <f t="shared" si="28"/>
      </c>
      <c r="BJ120" s="5">
        <f t="shared" si="23"/>
      </c>
      <c r="BL120" s="5">
        <f t="shared" si="27"/>
      </c>
      <c r="BN120" s="5">
        <f t="shared" si="24"/>
      </c>
    </row>
    <row r="121" spans="1:66" s="6" customFormat="1" ht="29.25" customHeight="1" thickBot="1">
      <c r="A121" s="1163" t="s">
        <v>180</v>
      </c>
      <c r="B121" s="1067" t="s">
        <v>58</v>
      </c>
      <c r="C121" s="1111">
        <v>3</v>
      </c>
      <c r="D121" s="1111"/>
      <c r="E121" s="1100"/>
      <c r="F121" s="1101"/>
      <c r="G121" s="1102">
        <v>5</v>
      </c>
      <c r="H121" s="1155">
        <f t="shared" si="30"/>
        <v>150</v>
      </c>
      <c r="I121" s="1156">
        <v>8</v>
      </c>
      <c r="J121" s="1156" t="s">
        <v>276</v>
      </c>
      <c r="K121" s="1111" t="s">
        <v>277</v>
      </c>
      <c r="L121" s="1111"/>
      <c r="M121" s="1157">
        <f>H121-I121</f>
        <v>142</v>
      </c>
      <c r="N121" s="269"/>
      <c r="O121" s="1304"/>
      <c r="P121" s="1304"/>
      <c r="Q121" s="1304"/>
      <c r="R121" s="266">
        <v>8</v>
      </c>
      <c r="S121" s="1304" t="s">
        <v>234</v>
      </c>
      <c r="T121" s="1305"/>
      <c r="U121" s="1305"/>
      <c r="V121" s="263"/>
      <c r="W121" s="1354"/>
      <c r="X121" s="1354"/>
      <c r="Y121" s="1355"/>
      <c r="Z121" s="1356"/>
      <c r="AA121" s="1635">
        <v>2</v>
      </c>
      <c r="AC121" s="615"/>
      <c r="AD121" s="621"/>
      <c r="AE121" s="621"/>
      <c r="AF121" s="621"/>
      <c r="AG121" s="621"/>
      <c r="AH121" s="621" t="s">
        <v>325</v>
      </c>
      <c r="AI121" s="548"/>
      <c r="AJ121" s="621"/>
      <c r="AK121" s="622"/>
      <c r="AL121" s="622"/>
      <c r="AM121" s="622"/>
      <c r="AN121" s="622"/>
      <c r="AO121" s="625"/>
      <c r="AP121" s="625"/>
      <c r="AQ121" s="625"/>
      <c r="AR121" s="625"/>
      <c r="AS121" s="625"/>
      <c r="BD121" s="5">
        <f t="shared" si="25"/>
      </c>
      <c r="BF121" s="5">
        <f t="shared" si="26"/>
      </c>
      <c r="BH121" s="5" t="str">
        <f t="shared" si="28"/>
        <v>так</v>
      </c>
      <c r="BJ121" s="5">
        <f t="shared" si="23"/>
      </c>
      <c r="BL121" s="5">
        <f t="shared" si="27"/>
      </c>
      <c r="BN121" s="5">
        <f t="shared" si="24"/>
      </c>
    </row>
    <row r="122" spans="1:73" s="33" customFormat="1" ht="52.5" customHeight="1" thickBot="1">
      <c r="A122" s="1554" t="s">
        <v>181</v>
      </c>
      <c r="B122" s="1547" t="s">
        <v>368</v>
      </c>
      <c r="C122" s="1548"/>
      <c r="D122" s="1548"/>
      <c r="E122" s="1549">
        <v>4</v>
      </c>
      <c r="F122" s="298"/>
      <c r="G122" s="1540">
        <v>1.5</v>
      </c>
      <c r="H122" s="1550">
        <f t="shared" si="30"/>
        <v>45</v>
      </c>
      <c r="I122" s="1551">
        <f>SUM(J122:L122)</f>
        <v>8</v>
      </c>
      <c r="J122" s="1551"/>
      <c r="K122" s="1551"/>
      <c r="L122" s="1551">
        <v>8</v>
      </c>
      <c r="M122" s="1552">
        <f>H122-I122</f>
        <v>37</v>
      </c>
      <c r="N122" s="269"/>
      <c r="O122" s="275"/>
      <c r="P122" s="275"/>
      <c r="Q122" s="275"/>
      <c r="R122" s="258"/>
      <c r="S122" s="258"/>
      <c r="T122" s="266">
        <v>4</v>
      </c>
      <c r="U122" s="266">
        <v>4</v>
      </c>
      <c r="V122" s="258"/>
      <c r="W122" s="258"/>
      <c r="X122" s="258"/>
      <c r="Y122" s="650"/>
      <c r="Z122" s="1639"/>
      <c r="AA122" s="808">
        <v>2</v>
      </c>
      <c r="AB122" s="6"/>
      <c r="AC122" s="615"/>
      <c r="AD122" s="621"/>
      <c r="AE122" s="621"/>
      <c r="AF122" s="621"/>
      <c r="AG122" s="621"/>
      <c r="AH122" s="621" t="s">
        <v>325</v>
      </c>
      <c r="AI122" s="622"/>
      <c r="AJ122" s="622"/>
      <c r="AK122" s="622"/>
      <c r="AL122" s="622"/>
      <c r="AM122" s="548"/>
      <c r="AN122" s="548"/>
      <c r="AO122" s="622"/>
      <c r="AP122" s="622"/>
      <c r="AQ122" s="622"/>
      <c r="AR122" s="622"/>
      <c r="AS122" s="622"/>
      <c r="AT122" s="6"/>
      <c r="AU122" s="6"/>
      <c r="AV122" s="6"/>
      <c r="AW122" s="6"/>
      <c r="AX122" s="6"/>
      <c r="AZ122" s="6"/>
      <c r="BA122" s="6"/>
      <c r="BB122" s="6"/>
      <c r="BC122" s="6"/>
      <c r="BD122" s="5">
        <f t="shared" si="25"/>
      </c>
      <c r="BE122" s="6"/>
      <c r="BF122" s="5">
        <f t="shared" si="26"/>
      </c>
      <c r="BG122" s="6"/>
      <c r="BH122" s="5">
        <f t="shared" si="28"/>
      </c>
      <c r="BI122" s="6"/>
      <c r="BJ122" s="5" t="str">
        <f t="shared" si="23"/>
        <v>так</v>
      </c>
      <c r="BK122" s="6"/>
      <c r="BL122" s="5">
        <f t="shared" si="27"/>
      </c>
      <c r="BM122" s="6"/>
      <c r="BN122" s="5">
        <f t="shared" si="24"/>
      </c>
      <c r="BO122" s="6"/>
      <c r="BP122" s="6"/>
      <c r="BQ122" s="6"/>
      <c r="BR122" s="6"/>
      <c r="BS122" s="6"/>
      <c r="BT122" s="6"/>
      <c r="BU122" s="6"/>
    </row>
    <row r="123" spans="1:73" s="33" customFormat="1" ht="34.5" customHeight="1" thickBot="1">
      <c r="A123" s="1088" t="s">
        <v>182</v>
      </c>
      <c r="B123" s="1406" t="s">
        <v>211</v>
      </c>
      <c r="C123" s="1078"/>
      <c r="D123" s="1078"/>
      <c r="E123" s="1104"/>
      <c r="F123" s="1105"/>
      <c r="G123" s="1081">
        <v>3.5</v>
      </c>
      <c r="H123" s="1229">
        <f t="shared" si="30"/>
        <v>105</v>
      </c>
      <c r="I123" s="1156"/>
      <c r="J123" s="1156"/>
      <c r="K123" s="1156"/>
      <c r="L123" s="1156"/>
      <c r="M123" s="1216"/>
      <c r="N123" s="269"/>
      <c r="O123" s="1304"/>
      <c r="P123" s="1304"/>
      <c r="Q123" s="1304"/>
      <c r="R123" s="258"/>
      <c r="S123" s="1305"/>
      <c r="T123" s="1255"/>
      <c r="U123" s="1255"/>
      <c r="V123" s="258"/>
      <c r="W123" s="1305"/>
      <c r="X123" s="1305"/>
      <c r="Y123" s="1363"/>
      <c r="Z123" s="1364"/>
      <c r="AA123" s="808"/>
      <c r="AB123" s="6"/>
      <c r="AC123" s="615"/>
      <c r="AD123" s="621"/>
      <c r="AE123" s="621"/>
      <c r="AF123" s="621"/>
      <c r="AG123" s="621"/>
      <c r="AH123" s="621"/>
      <c r="AI123" s="622"/>
      <c r="AJ123" s="622"/>
      <c r="AK123" s="622"/>
      <c r="AL123" s="622"/>
      <c r="AM123" s="548"/>
      <c r="AN123" s="548"/>
      <c r="AO123" s="622"/>
      <c r="AP123" s="622"/>
      <c r="AQ123" s="622"/>
      <c r="AR123" s="622"/>
      <c r="AS123" s="622"/>
      <c r="AT123" s="6"/>
      <c r="AU123" s="6"/>
      <c r="AV123" s="6"/>
      <c r="AW123" s="6"/>
      <c r="AX123" s="6"/>
      <c r="AZ123" s="6"/>
      <c r="BA123" s="6"/>
      <c r="BB123" s="6"/>
      <c r="BC123" s="6"/>
      <c r="BD123" s="5">
        <f t="shared" si="25"/>
      </c>
      <c r="BE123" s="6"/>
      <c r="BF123" s="5">
        <f t="shared" si="26"/>
      </c>
      <c r="BG123" s="6"/>
      <c r="BH123" s="5">
        <f t="shared" si="28"/>
      </c>
      <c r="BI123" s="6"/>
      <c r="BJ123" s="5">
        <f t="shared" si="23"/>
      </c>
      <c r="BK123" s="6"/>
      <c r="BL123" s="5">
        <f t="shared" si="27"/>
      </c>
      <c r="BM123" s="6"/>
      <c r="BN123" s="5" t="s">
        <v>396</v>
      </c>
      <c r="BO123" s="6"/>
      <c r="BP123" s="6"/>
      <c r="BQ123" s="6"/>
      <c r="BR123" s="6"/>
      <c r="BS123" s="6"/>
      <c r="BT123" s="6"/>
      <c r="BU123" s="6"/>
    </row>
    <row r="124" spans="1:73" s="33" customFormat="1" ht="22.5" customHeight="1" thickBot="1">
      <c r="A124" s="1394"/>
      <c r="B124" s="1082" t="s">
        <v>48</v>
      </c>
      <c r="C124" s="1359"/>
      <c r="D124" s="1359"/>
      <c r="E124" s="1388"/>
      <c r="F124" s="1118"/>
      <c r="G124" s="1116">
        <v>1</v>
      </c>
      <c r="H124" s="1268">
        <f t="shared" si="30"/>
        <v>30</v>
      </c>
      <c r="I124" s="1156"/>
      <c r="J124" s="1156"/>
      <c r="K124" s="1156"/>
      <c r="L124" s="1156"/>
      <c r="M124" s="1216"/>
      <c r="N124" s="269"/>
      <c r="O124" s="1304"/>
      <c r="P124" s="1304"/>
      <c r="Q124" s="1304"/>
      <c r="R124" s="258"/>
      <c r="S124" s="1305"/>
      <c r="T124" s="1255"/>
      <c r="U124" s="1255"/>
      <c r="V124" s="258"/>
      <c r="W124" s="1305"/>
      <c r="X124" s="1305"/>
      <c r="Y124" s="1363"/>
      <c r="Z124" s="1364"/>
      <c r="AA124" s="808"/>
      <c r="AB124" s="6"/>
      <c r="AC124" s="615"/>
      <c r="AD124" s="621"/>
      <c r="AE124" s="621"/>
      <c r="AF124" s="621"/>
      <c r="AG124" s="621"/>
      <c r="AH124" s="621"/>
      <c r="AI124" s="622"/>
      <c r="AJ124" s="622"/>
      <c r="AK124" s="622"/>
      <c r="AL124" s="622"/>
      <c r="AM124" s="548"/>
      <c r="AN124" s="548"/>
      <c r="AO124" s="622"/>
      <c r="AP124" s="622"/>
      <c r="AQ124" s="622"/>
      <c r="AR124" s="622"/>
      <c r="AS124" s="622"/>
      <c r="AT124" s="6"/>
      <c r="AU124" s="6"/>
      <c r="AV124" s="6"/>
      <c r="AW124" s="6"/>
      <c r="AX124" s="6"/>
      <c r="AZ124" s="6"/>
      <c r="BA124" s="6"/>
      <c r="BB124" s="6"/>
      <c r="BC124" s="6"/>
      <c r="BD124" s="5">
        <f t="shared" si="25"/>
      </c>
      <c r="BE124" s="6"/>
      <c r="BF124" s="5">
        <f t="shared" si="26"/>
      </c>
      <c r="BG124" s="6"/>
      <c r="BH124" s="5">
        <f t="shared" si="28"/>
      </c>
      <c r="BI124" s="6"/>
      <c r="BJ124" s="5">
        <f t="shared" si="23"/>
      </c>
      <c r="BK124" s="6"/>
      <c r="BL124" s="5">
        <f t="shared" si="27"/>
      </c>
      <c r="BM124" s="6"/>
      <c r="BN124" s="5">
        <f t="shared" si="24"/>
      </c>
      <c r="BO124" s="6"/>
      <c r="BP124" s="6"/>
      <c r="BQ124" s="6"/>
      <c r="BR124" s="6"/>
      <c r="BS124" s="6"/>
      <c r="BT124" s="6"/>
      <c r="BU124" s="6"/>
    </row>
    <row r="125" spans="1:66" s="6" customFormat="1" ht="33.75" customHeight="1" thickBot="1">
      <c r="A125" s="1163" t="s">
        <v>210</v>
      </c>
      <c r="B125" s="1605" t="s">
        <v>212</v>
      </c>
      <c r="C125" s="1099"/>
      <c r="D125" s="1120" t="s">
        <v>297</v>
      </c>
      <c r="E125" s="1100"/>
      <c r="F125" s="1101"/>
      <c r="G125" s="1102">
        <v>2.5</v>
      </c>
      <c r="H125" s="1155">
        <f t="shared" si="30"/>
        <v>75</v>
      </c>
      <c r="I125" s="1156">
        <v>12</v>
      </c>
      <c r="J125" s="1071" t="s">
        <v>281</v>
      </c>
      <c r="K125" s="1071" t="s">
        <v>282</v>
      </c>
      <c r="L125" s="1111"/>
      <c r="M125" s="1157">
        <f>H125-I125</f>
        <v>63</v>
      </c>
      <c r="N125" s="269"/>
      <c r="O125" s="1577"/>
      <c r="P125" s="1304"/>
      <c r="Q125" s="1304"/>
      <c r="R125" s="258"/>
      <c r="S125" s="1305"/>
      <c r="T125" s="1305"/>
      <c r="U125" s="1305"/>
      <c r="V125" s="258"/>
      <c r="W125" s="1305"/>
      <c r="X125" s="1306">
        <v>8</v>
      </c>
      <c r="Y125" s="1404">
        <v>4</v>
      </c>
      <c r="Z125" s="1307"/>
      <c r="AA125" s="1635">
        <v>3</v>
      </c>
      <c r="AC125" s="615"/>
      <c r="AD125" s="639"/>
      <c r="AE125" s="639"/>
      <c r="AF125" s="621"/>
      <c r="AG125" s="621"/>
      <c r="AH125" s="621" t="s">
        <v>307</v>
      </c>
      <c r="AI125" s="622"/>
      <c r="AJ125" s="622"/>
      <c r="AK125" s="622"/>
      <c r="AL125" s="622"/>
      <c r="AM125" s="622"/>
      <c r="AN125" s="622"/>
      <c r="AO125" s="622"/>
      <c r="AP125" s="622"/>
      <c r="AQ125" s="627"/>
      <c r="AR125" s="627"/>
      <c r="AS125" s="623"/>
      <c r="BD125" s="5">
        <f t="shared" si="25"/>
      </c>
      <c r="BF125" s="5">
        <f t="shared" si="26"/>
      </c>
      <c r="BH125" s="5">
        <f t="shared" si="28"/>
      </c>
      <c r="BJ125" s="5">
        <f t="shared" si="23"/>
      </c>
      <c r="BL125" s="5">
        <f t="shared" si="27"/>
      </c>
      <c r="BN125" s="5" t="str">
        <f t="shared" si="24"/>
        <v>так</v>
      </c>
    </row>
    <row r="126" spans="1:66" s="6" customFormat="1" ht="22.5" customHeight="1" thickBot="1">
      <c r="A126" s="2173" t="s">
        <v>323</v>
      </c>
      <c r="B126" s="2174"/>
      <c r="C126" s="2174"/>
      <c r="D126" s="2174"/>
      <c r="E126" s="2174"/>
      <c r="F126" s="2174"/>
      <c r="G126" s="2174"/>
      <c r="H126" s="2174"/>
      <c r="I126" s="2174"/>
      <c r="J126" s="2174"/>
      <c r="K126" s="2174"/>
      <c r="L126" s="2174"/>
      <c r="M126" s="2174"/>
      <c r="N126" s="2174"/>
      <c r="O126" s="2174"/>
      <c r="P126" s="2174"/>
      <c r="Q126" s="2174"/>
      <c r="R126" s="2174"/>
      <c r="S126" s="2174"/>
      <c r="T126" s="2174"/>
      <c r="U126" s="2174"/>
      <c r="V126" s="2174"/>
      <c r="W126" s="2174"/>
      <c r="X126" s="2174"/>
      <c r="Y126" s="2174"/>
      <c r="Z126" s="2175"/>
      <c r="AA126" s="1635"/>
      <c r="AC126" s="615"/>
      <c r="AD126" s="639"/>
      <c r="AE126" s="639"/>
      <c r="AF126" s="621"/>
      <c r="AG126" s="621"/>
      <c r="AH126" s="621"/>
      <c r="AI126" s="622"/>
      <c r="AJ126" s="622"/>
      <c r="AK126" s="622"/>
      <c r="AL126" s="622"/>
      <c r="AM126" s="622"/>
      <c r="AN126" s="622"/>
      <c r="AO126" s="622"/>
      <c r="AP126" s="622"/>
      <c r="AQ126" s="627"/>
      <c r="AR126" s="627"/>
      <c r="AS126" s="623"/>
      <c r="BD126" s="5">
        <f>IF(N126&lt;&gt;"","так","")</f>
      </c>
      <c r="BF126" s="5">
        <f t="shared" si="26"/>
      </c>
      <c r="BH126" s="5">
        <f t="shared" si="28"/>
      </c>
      <c r="BL126" s="5">
        <f t="shared" si="27"/>
      </c>
      <c r="BN126" s="5">
        <f t="shared" si="24"/>
      </c>
    </row>
    <row r="127" spans="1:66" s="6" customFormat="1" ht="37.5" customHeight="1">
      <c r="A127" s="1078" t="s">
        <v>324</v>
      </c>
      <c r="B127" s="1286" t="s">
        <v>73</v>
      </c>
      <c r="C127" s="1078"/>
      <c r="D127" s="1185"/>
      <c r="E127" s="1105"/>
      <c r="F127" s="1105"/>
      <c r="G127" s="1219">
        <v>4</v>
      </c>
      <c r="H127" s="1227">
        <f>30*G127</f>
        <v>120</v>
      </c>
      <c r="I127" s="1289"/>
      <c r="J127" s="1103"/>
      <c r="K127" s="1103"/>
      <c r="L127" s="1290"/>
      <c r="M127" s="1216"/>
      <c r="N127" s="267"/>
      <c r="O127" s="1640"/>
      <c r="P127" s="1291"/>
      <c r="Q127" s="1291"/>
      <c r="R127" s="259"/>
      <c r="S127" s="1292"/>
      <c r="T127" s="1292"/>
      <c r="U127" s="1292"/>
      <c r="V127" s="259"/>
      <c r="W127" s="1292"/>
      <c r="X127" s="1578"/>
      <c r="Y127" s="1578"/>
      <c r="Z127" s="1293"/>
      <c r="AA127" s="1635"/>
      <c r="AC127" s="615"/>
      <c r="AD127" s="639"/>
      <c r="AE127" s="639"/>
      <c r="AF127" s="621"/>
      <c r="AG127" s="621"/>
      <c r="AH127" s="621"/>
      <c r="AI127" s="622"/>
      <c r="AJ127" s="622"/>
      <c r="AK127" s="622"/>
      <c r="AL127" s="622"/>
      <c r="AM127" s="622"/>
      <c r="AN127" s="622"/>
      <c r="AO127" s="622"/>
      <c r="AP127" s="622"/>
      <c r="AQ127" s="627"/>
      <c r="AR127" s="627"/>
      <c r="AS127" s="623"/>
      <c r="BD127" s="5">
        <f aca="true" t="shared" si="31" ref="BD127:BD152">IF(N127&lt;&gt;"","так","")</f>
      </c>
      <c r="BF127" s="5">
        <f t="shared" si="26"/>
      </c>
      <c r="BH127" s="5">
        <f t="shared" si="28"/>
      </c>
      <c r="BL127" s="5">
        <f t="shared" si="27"/>
      </c>
      <c r="BN127" s="5">
        <f t="shared" si="24"/>
      </c>
    </row>
    <row r="128" spans="1:66" s="6" customFormat="1" ht="37.5" customHeight="1">
      <c r="A128" s="1088" t="s">
        <v>325</v>
      </c>
      <c r="B128" s="1415" t="s">
        <v>74</v>
      </c>
      <c r="C128" s="1088"/>
      <c r="D128" s="1092"/>
      <c r="E128" s="1397"/>
      <c r="F128" s="1397"/>
      <c r="G128" s="1454">
        <v>8</v>
      </c>
      <c r="H128" s="1230">
        <f>30*G128</f>
        <v>240</v>
      </c>
      <c r="I128" s="1324"/>
      <c r="J128" s="1328"/>
      <c r="K128" s="1328"/>
      <c r="L128" s="1325"/>
      <c r="M128" s="1152"/>
      <c r="N128" s="786"/>
      <c r="O128" s="1416"/>
      <c r="P128" s="1326"/>
      <c r="Q128" s="1326"/>
      <c r="R128" s="262"/>
      <c r="S128" s="1327"/>
      <c r="T128" s="1327"/>
      <c r="U128" s="1327"/>
      <c r="V128" s="262"/>
      <c r="W128" s="1327"/>
      <c r="X128" s="1396"/>
      <c r="Y128" s="1396"/>
      <c r="Z128" s="1417"/>
      <c r="AA128" s="1635"/>
      <c r="AC128" s="615"/>
      <c r="AD128" s="639"/>
      <c r="AE128" s="639"/>
      <c r="AF128" s="621"/>
      <c r="AG128" s="621"/>
      <c r="AH128" s="621"/>
      <c r="AI128" s="622"/>
      <c r="AJ128" s="622"/>
      <c r="AK128" s="622"/>
      <c r="AL128" s="622"/>
      <c r="AM128" s="622"/>
      <c r="AN128" s="622"/>
      <c r="AO128" s="622"/>
      <c r="AP128" s="622"/>
      <c r="AQ128" s="627"/>
      <c r="AR128" s="627"/>
      <c r="AS128" s="623"/>
      <c r="BD128" s="5">
        <f t="shared" si="31"/>
      </c>
      <c r="BF128" s="5">
        <f t="shared" si="26"/>
      </c>
      <c r="BH128" s="5">
        <f t="shared" si="28"/>
      </c>
      <c r="BL128" s="5">
        <f t="shared" si="27"/>
      </c>
      <c r="BN128" s="5">
        <f t="shared" si="24"/>
      </c>
    </row>
    <row r="129" spans="1:66" s="6" customFormat="1" ht="18" customHeight="1" thickBot="1">
      <c r="A129" s="2176" t="s">
        <v>326</v>
      </c>
      <c r="B129" s="2177"/>
      <c r="C129" s="1359"/>
      <c r="D129" s="1641"/>
      <c r="E129" s="1118"/>
      <c r="F129" s="1118"/>
      <c r="G129" s="1347">
        <f>SUM(G127:G128)</f>
        <v>12</v>
      </c>
      <c r="H129" s="1347">
        <f>SUM(H127:H128)</f>
        <v>360</v>
      </c>
      <c r="I129" s="1368"/>
      <c r="J129" s="1117"/>
      <c r="K129" s="1117"/>
      <c r="L129" s="1344"/>
      <c r="M129" s="1358"/>
      <c r="N129" s="268"/>
      <c r="O129" s="1642"/>
      <c r="P129" s="1360"/>
      <c r="Q129" s="1360"/>
      <c r="R129" s="260"/>
      <c r="S129" s="1349"/>
      <c r="T129" s="1349"/>
      <c r="U129" s="1349"/>
      <c r="V129" s="260"/>
      <c r="W129" s="1349"/>
      <c r="X129" s="1582"/>
      <c r="Y129" s="1582"/>
      <c r="Z129" s="1571"/>
      <c r="AA129" s="1635"/>
      <c r="AC129" s="615"/>
      <c r="AD129" s="639"/>
      <c r="AE129" s="639"/>
      <c r="AF129" s="621"/>
      <c r="AG129" s="621"/>
      <c r="AH129" s="621"/>
      <c r="AI129" s="622"/>
      <c r="AJ129" s="622"/>
      <c r="AK129" s="622"/>
      <c r="AL129" s="622"/>
      <c r="AM129" s="622"/>
      <c r="AN129" s="622"/>
      <c r="AO129" s="622"/>
      <c r="AP129" s="622"/>
      <c r="AQ129" s="627"/>
      <c r="AR129" s="627"/>
      <c r="AS129" s="623"/>
      <c r="BD129" s="5">
        <f t="shared" si="31"/>
      </c>
      <c r="BF129" s="5">
        <f t="shared" si="26"/>
      </c>
      <c r="BH129" s="5">
        <f t="shared" si="28"/>
      </c>
      <c r="BL129" s="5">
        <f t="shared" si="27"/>
      </c>
      <c r="BN129" s="5">
        <f t="shared" si="24"/>
      </c>
    </row>
    <row r="130" spans="1:82" s="31" customFormat="1" ht="23.25" customHeight="1" thickBot="1">
      <c r="A130" s="2167" t="s">
        <v>322</v>
      </c>
      <c r="B130" s="2168"/>
      <c r="C130" s="2168"/>
      <c r="D130" s="2168"/>
      <c r="E130" s="2168"/>
      <c r="F130" s="2168"/>
      <c r="G130" s="2168"/>
      <c r="H130" s="2168"/>
      <c r="I130" s="2168"/>
      <c r="J130" s="2168"/>
      <c r="K130" s="2168"/>
      <c r="L130" s="2168"/>
      <c r="M130" s="2168"/>
      <c r="N130" s="2168"/>
      <c r="O130" s="2168"/>
      <c r="P130" s="2168"/>
      <c r="Q130" s="2168"/>
      <c r="R130" s="2168"/>
      <c r="S130" s="2168"/>
      <c r="T130" s="2168"/>
      <c r="U130" s="2168"/>
      <c r="V130" s="2168"/>
      <c r="W130" s="2168"/>
      <c r="X130" s="2168"/>
      <c r="Y130" s="2168"/>
      <c r="Z130" s="2169"/>
      <c r="AA130" s="812"/>
      <c r="AB130" s="30"/>
      <c r="AC130" s="992">
        <f>G71+G74+G77+G80+G81+G84+G87+G90+G93+G97+G100+G103</f>
        <v>61.5</v>
      </c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5">
        <f t="shared" si="31"/>
      </c>
      <c r="BE130" s="30"/>
      <c r="BF130" s="5">
        <f t="shared" si="26"/>
      </c>
      <c r="BG130" s="30"/>
      <c r="BH130" s="5">
        <f t="shared" si="28"/>
      </c>
      <c r="BI130" s="30"/>
      <c r="BJ130" s="30"/>
      <c r="BK130" s="30"/>
      <c r="BL130" s="5">
        <f t="shared" si="27"/>
      </c>
      <c r="BM130" s="30"/>
      <c r="BN130" s="5">
        <f t="shared" si="24"/>
      </c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</row>
    <row r="131" spans="1:81" s="18" customFormat="1" ht="32.25" customHeight="1" thickBot="1">
      <c r="A131" s="1418">
        <v>1</v>
      </c>
      <c r="B131" s="1419" t="s">
        <v>71</v>
      </c>
      <c r="C131" s="1261"/>
      <c r="D131" s="1261"/>
      <c r="E131" s="1420"/>
      <c r="F131" s="1261"/>
      <c r="G131" s="1421">
        <v>12</v>
      </c>
      <c r="H131" s="1155">
        <f>G131*30</f>
        <v>360</v>
      </c>
      <c r="I131" s="1261">
        <f>SUMPRODUCT(N131:R131,$N$4:$R$4)</f>
        <v>0</v>
      </c>
      <c r="J131" s="1261"/>
      <c r="K131" s="1261"/>
      <c r="L131" s="1261">
        <v>0</v>
      </c>
      <c r="M131" s="1420">
        <f>H131-I131</f>
        <v>360</v>
      </c>
      <c r="N131" s="269"/>
      <c r="O131" s="1304"/>
      <c r="P131" s="1304"/>
      <c r="Q131" s="1304"/>
      <c r="R131" s="275"/>
      <c r="S131" s="1304"/>
      <c r="T131" s="1304"/>
      <c r="U131" s="1304"/>
      <c r="V131" s="275"/>
      <c r="W131" s="1304"/>
      <c r="X131" s="1304"/>
      <c r="Y131" s="1389"/>
      <c r="Z131" s="1391"/>
      <c r="AA131" s="1635">
        <v>3</v>
      </c>
      <c r="AB131" s="6"/>
      <c r="AC131" s="993">
        <f>G72+G75+G78+G82+G85+G88+G91+G94+G98+G101+G104</f>
        <v>14</v>
      </c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Z131" s="6"/>
      <c r="BA131" s="6"/>
      <c r="BB131" s="6"/>
      <c r="BC131" s="6"/>
      <c r="BD131" s="5">
        <f t="shared" si="31"/>
      </c>
      <c r="BE131" s="6"/>
      <c r="BF131" s="5">
        <f t="shared" si="26"/>
      </c>
      <c r="BG131" s="6"/>
      <c r="BH131" s="5">
        <f t="shared" si="28"/>
      </c>
      <c r="BI131" s="6"/>
      <c r="BJ131" s="6"/>
      <c r="BK131" s="6"/>
      <c r="BL131" s="5">
        <f t="shared" si="27"/>
      </c>
      <c r="BM131" s="6"/>
      <c r="BN131" s="5">
        <f t="shared" si="24"/>
      </c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</row>
    <row r="132" spans="1:81" s="18" customFormat="1" ht="27.75" customHeight="1" thickBot="1">
      <c r="A132" s="1422">
        <v>2</v>
      </c>
      <c r="B132" s="1423" t="s">
        <v>72</v>
      </c>
      <c r="C132" s="1261" t="s">
        <v>298</v>
      </c>
      <c r="D132" s="1261"/>
      <c r="E132" s="1420"/>
      <c r="F132" s="1261"/>
      <c r="G132" s="1421">
        <v>3</v>
      </c>
      <c r="H132" s="1155">
        <f>G132*30</f>
        <v>90</v>
      </c>
      <c r="I132" s="1261">
        <f>SUMPRODUCT(N132:R132,$N$4:$R$4)</f>
        <v>0</v>
      </c>
      <c r="J132" s="1261"/>
      <c r="K132" s="1261"/>
      <c r="L132" s="1261">
        <v>0</v>
      </c>
      <c r="M132" s="1420">
        <f>H132-I132</f>
        <v>90</v>
      </c>
      <c r="N132" s="269"/>
      <c r="O132" s="1304"/>
      <c r="P132" s="1304"/>
      <c r="Q132" s="1304"/>
      <c r="R132" s="275"/>
      <c r="S132" s="1304"/>
      <c r="T132" s="1304"/>
      <c r="U132" s="1304"/>
      <c r="V132" s="275"/>
      <c r="W132" s="1304"/>
      <c r="X132" s="1304"/>
      <c r="Y132" s="1389"/>
      <c r="Z132" s="1391"/>
      <c r="AA132" s="1635">
        <v>3</v>
      </c>
      <c r="AB132" s="6"/>
      <c r="AC132" s="993">
        <f>G73+G76+G79+G80+G83+G86+G89+G92+G95+G99+G102+G105+G107</f>
        <v>48.5</v>
      </c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Z132" s="6"/>
      <c r="BA132" s="6"/>
      <c r="BB132" s="6"/>
      <c r="BC132" s="6"/>
      <c r="BD132" s="5">
        <f t="shared" si="31"/>
      </c>
      <c r="BE132" s="6"/>
      <c r="BF132" s="5">
        <f t="shared" si="26"/>
      </c>
      <c r="BG132" s="6"/>
      <c r="BH132" s="5">
        <f t="shared" si="28"/>
      </c>
      <c r="BI132" s="6"/>
      <c r="BJ132" s="6"/>
      <c r="BK132" s="6"/>
      <c r="BL132" s="5">
        <f t="shared" si="27"/>
      </c>
      <c r="BM132" s="6"/>
      <c r="BN132" s="5">
        <f t="shared" si="24"/>
      </c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</row>
    <row r="133" spans="1:81" s="18" customFormat="1" ht="29.25" customHeight="1" thickBot="1">
      <c r="A133" s="1500">
        <v>4</v>
      </c>
      <c r="B133" s="1451" t="s">
        <v>382</v>
      </c>
      <c r="C133" s="1239"/>
      <c r="D133" s="1239"/>
      <c r="E133" s="1501"/>
      <c r="F133" s="1502"/>
      <c r="G133" s="1515">
        <v>4.5</v>
      </c>
      <c r="H133" s="1155">
        <f>G133*30</f>
        <v>135</v>
      </c>
      <c r="I133" s="1261">
        <f>SUMPRODUCT(N133:R133,$N$4:$R$4)</f>
        <v>0</v>
      </c>
      <c r="J133" s="1261"/>
      <c r="K133" s="1261"/>
      <c r="L133" s="1261">
        <v>0</v>
      </c>
      <c r="M133" s="1420">
        <f>H133-I133</f>
        <v>135</v>
      </c>
      <c r="N133" s="267"/>
      <c r="O133" s="1291"/>
      <c r="P133" s="1291"/>
      <c r="Q133" s="1291"/>
      <c r="R133" s="273"/>
      <c r="S133" s="1291"/>
      <c r="T133" s="1291"/>
      <c r="U133" s="1291"/>
      <c r="V133" s="273"/>
      <c r="W133" s="1291"/>
      <c r="X133" s="1291"/>
      <c r="Y133" s="1291"/>
      <c r="Z133" s="1291"/>
      <c r="AA133" s="1635">
        <v>3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Z133" s="6"/>
      <c r="BA133" s="6"/>
      <c r="BB133" s="6"/>
      <c r="BC133" s="6"/>
      <c r="BD133" s="5">
        <f t="shared" si="31"/>
      </c>
      <c r="BE133" s="6"/>
      <c r="BF133" s="5">
        <f t="shared" si="26"/>
      </c>
      <c r="BG133" s="6"/>
      <c r="BH133" s="5">
        <f t="shared" si="28"/>
      </c>
      <c r="BI133" s="6"/>
      <c r="BJ133" s="6"/>
      <c r="BK133" s="6"/>
      <c r="BL133" s="5">
        <f t="shared" si="27"/>
      </c>
      <c r="BM133" s="6"/>
      <c r="BN133" s="5">
        <f t="shared" si="24"/>
      </c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</row>
    <row r="134" spans="1:66" ht="19.5" thickBot="1">
      <c r="A134" s="2156" t="s">
        <v>99</v>
      </c>
      <c r="B134" s="2170"/>
      <c r="C134" s="1426"/>
      <c r="D134" s="1372"/>
      <c r="E134" s="1373"/>
      <c r="F134" s="1374"/>
      <c r="G134" s="1427">
        <f>G71+G74+G77+G80+G81+G84+G87+G90+G93+G97+G100+G103+G106+G110+G111+G112+G113+G116+G119+G123+G129+G131+G132</f>
        <v>128.5</v>
      </c>
      <c r="H134" s="1427">
        <f>H71+H74+H77+H80+H81+H84+H87+H90+H93+H97+H100+H103+H106+H110+H111+H112+H113+H116+H119+H123+H129+H131+H132</f>
        <v>3855</v>
      </c>
      <c r="I134" s="1261"/>
      <c r="J134" s="1261"/>
      <c r="K134" s="1261"/>
      <c r="L134" s="1261"/>
      <c r="M134" s="1428"/>
      <c r="N134" s="1535"/>
      <c r="O134" s="1424"/>
      <c r="P134" s="1425"/>
      <c r="Q134" s="1425"/>
      <c r="R134" s="272"/>
      <c r="S134" s="1424"/>
      <c r="T134" s="1424"/>
      <c r="U134" s="1424"/>
      <c r="V134" s="272"/>
      <c r="W134" s="1424"/>
      <c r="X134" s="1424"/>
      <c r="Y134" s="1424"/>
      <c r="Z134" s="1424"/>
      <c r="AA134" s="1633"/>
      <c r="AC134" s="50">
        <f>30*G134</f>
        <v>3855</v>
      </c>
      <c r="BD134" s="5">
        <f t="shared" si="31"/>
      </c>
      <c r="BF134" s="5">
        <f t="shared" si="26"/>
      </c>
      <c r="BH134" s="5">
        <f t="shared" si="28"/>
      </c>
      <c r="BL134" s="5">
        <f t="shared" si="27"/>
      </c>
      <c r="BN134" s="5">
        <f t="shared" si="24"/>
      </c>
    </row>
    <row r="135" spans="1:66" ht="19.5" thickBot="1">
      <c r="A135" s="2171" t="s">
        <v>54</v>
      </c>
      <c r="B135" s="2172"/>
      <c r="C135" s="1280"/>
      <c r="D135" s="1280"/>
      <c r="E135" s="1281"/>
      <c r="F135" s="1280"/>
      <c r="G135" s="1427">
        <f>G72+G75+G78+G82+G85+G88+G91+G94+G98+G101+G104+G107+G114+G117+G120+G124+G129</f>
        <v>33</v>
      </c>
      <c r="H135" s="1427">
        <f>H72+H75+H78+H82+H85+H88+H91+H94+H98+H101+H104+H107+H114+H117+H120+H124+H129</f>
        <v>990</v>
      </c>
      <c r="I135" s="1270"/>
      <c r="J135" s="1270"/>
      <c r="K135" s="1270"/>
      <c r="L135" s="1270"/>
      <c r="M135" s="1429"/>
      <c r="N135" s="270"/>
      <c r="O135" s="1430"/>
      <c r="P135" s="1431"/>
      <c r="Q135" s="1431"/>
      <c r="R135" s="270"/>
      <c r="S135" s="1430"/>
      <c r="T135" s="1430"/>
      <c r="U135" s="1430"/>
      <c r="V135" s="270"/>
      <c r="W135" s="1430"/>
      <c r="X135" s="1430"/>
      <c r="Y135" s="1430"/>
      <c r="Z135" s="1430"/>
      <c r="AA135" s="1633"/>
      <c r="AC135" s="50">
        <f>30*G135</f>
        <v>990</v>
      </c>
      <c r="BD135" s="5">
        <f t="shared" si="31"/>
      </c>
      <c r="BF135" s="5">
        <f t="shared" si="26"/>
      </c>
      <c r="BH135" s="5">
        <f t="shared" si="28"/>
      </c>
      <c r="BL135" s="5">
        <f t="shared" si="27"/>
      </c>
      <c r="BN135" s="5">
        <f t="shared" si="24"/>
      </c>
    </row>
    <row r="136" spans="1:81" s="32" customFormat="1" ht="19.5" thickBot="1">
      <c r="A136" s="2156" t="s">
        <v>213</v>
      </c>
      <c r="B136" s="2157"/>
      <c r="C136" s="1157"/>
      <c r="D136" s="1157"/>
      <c r="E136" s="1273"/>
      <c r="F136" s="1157"/>
      <c r="G136" s="1102">
        <f>G73+G76+G79+G80+G83+G86+G89+G92+G95+G99+G102+G105+G108+G109+G110+G111+G112+G115+G118+G121+G122+G125+G131+G132+G133</f>
        <v>100</v>
      </c>
      <c r="H136" s="1102">
        <f>H73+H76+H79+H80+H83+H86+H89+H92+H95+H99+H102+H105+H108+H109+H110+H111+H112+H115+H118+H121+H122+H125+H131+H132</f>
        <v>2865</v>
      </c>
      <c r="I136" s="1102">
        <f>I73+I76+I79+I80+I83+I86+I89+I92+I95+I99+I102+I105+I108+I109+I110+I111+I112+I115+I118+I121+I122+I125</f>
        <v>172</v>
      </c>
      <c r="J136" s="1414" t="s">
        <v>342</v>
      </c>
      <c r="K136" s="1414" t="s">
        <v>343</v>
      </c>
      <c r="L136" s="1414" t="s">
        <v>327</v>
      </c>
      <c r="M136" s="1102">
        <f>M73+M76+M79+M80+M83+M86+M89+M92+M95+M99+M102+M105+M108+M109+M110+M111+M112+M115+M118+M121+M122+M125+M131+M132</f>
        <v>2693</v>
      </c>
      <c r="N136" s="1536">
        <f aca="true" t="shared" si="32" ref="N136:Z136">SUM(N71:N125)</f>
        <v>16</v>
      </c>
      <c r="O136" s="1274">
        <f t="shared" si="32"/>
        <v>4</v>
      </c>
      <c r="P136" s="1274">
        <f t="shared" si="32"/>
        <v>16</v>
      </c>
      <c r="Q136" s="1274">
        <f t="shared" si="32"/>
        <v>8</v>
      </c>
      <c r="R136" s="1536">
        <f t="shared" si="32"/>
        <v>24</v>
      </c>
      <c r="S136" s="1274">
        <f t="shared" si="32"/>
        <v>0</v>
      </c>
      <c r="T136" s="1274">
        <f t="shared" si="32"/>
        <v>32</v>
      </c>
      <c r="U136" s="1274">
        <f t="shared" si="32"/>
        <v>10</v>
      </c>
      <c r="V136" s="1536">
        <f t="shared" si="32"/>
        <v>38</v>
      </c>
      <c r="W136" s="1274">
        <f t="shared" si="32"/>
        <v>6</v>
      </c>
      <c r="X136" s="1274">
        <f t="shared" si="32"/>
        <v>24</v>
      </c>
      <c r="Y136" s="1274">
        <f t="shared" si="32"/>
        <v>8</v>
      </c>
      <c r="Z136" s="1274">
        <f t="shared" si="32"/>
        <v>0</v>
      </c>
      <c r="AA136" s="811">
        <f>SUM(N136:Z136)</f>
        <v>186</v>
      </c>
      <c r="AB136" s="8"/>
      <c r="AC136" s="50">
        <f>30*G136</f>
        <v>3000</v>
      </c>
      <c r="AD136" s="50"/>
      <c r="AE136" s="50"/>
      <c r="AF136" s="50"/>
      <c r="AG136" s="50"/>
      <c r="AH136" s="8"/>
      <c r="AI136" s="50">
        <v>190</v>
      </c>
      <c r="AJ136" s="50">
        <v>2</v>
      </c>
      <c r="AK136" s="50"/>
      <c r="AL136" s="50"/>
      <c r="AM136" s="49"/>
      <c r="AN136" s="50"/>
      <c r="AO136" s="50"/>
      <c r="AP136" s="50"/>
      <c r="AQ136" s="50"/>
      <c r="AR136" s="49"/>
      <c r="AS136" s="50"/>
      <c r="AT136" s="8"/>
      <c r="AU136" s="8"/>
      <c r="AV136" s="8"/>
      <c r="AW136" s="8"/>
      <c r="AX136" s="8"/>
      <c r="AZ136" s="8"/>
      <c r="BA136" s="8"/>
      <c r="BB136" s="8"/>
      <c r="BC136" s="8"/>
      <c r="BD136" s="5"/>
      <c r="BE136" s="8"/>
      <c r="BF136" s="5"/>
      <c r="BG136" s="8"/>
      <c r="BH136" s="5"/>
      <c r="BI136" s="8"/>
      <c r="BJ136" s="8"/>
      <c r="BK136" s="8"/>
      <c r="BL136" s="5"/>
      <c r="BM136" s="8"/>
      <c r="BN136" s="5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</row>
    <row r="137" spans="1:81" s="32" customFormat="1" ht="19.5" thickBot="1">
      <c r="A137" s="2161"/>
      <c r="B137" s="2162"/>
      <c r="C137" s="2162"/>
      <c r="D137" s="2162"/>
      <c r="E137" s="2162"/>
      <c r="F137" s="2162"/>
      <c r="G137" s="2162"/>
      <c r="H137" s="2162"/>
      <c r="I137" s="2162"/>
      <c r="J137" s="2162"/>
      <c r="K137" s="2162"/>
      <c r="L137" s="2162"/>
      <c r="M137" s="2163"/>
      <c r="N137" s="560"/>
      <c r="O137" s="1192"/>
      <c r="P137" s="1192"/>
      <c r="Q137" s="1192"/>
      <c r="R137" s="560"/>
      <c r="S137" s="1192"/>
      <c r="T137" s="1191"/>
      <c r="U137" s="1192"/>
      <c r="V137" s="560"/>
      <c r="W137" s="1192"/>
      <c r="X137" s="1192"/>
      <c r="Y137" s="1191"/>
      <c r="Z137" s="1192"/>
      <c r="AA137" s="812"/>
      <c r="AB137" s="8"/>
      <c r="AC137" s="50"/>
      <c r="AD137" s="50"/>
      <c r="AE137" s="50"/>
      <c r="AF137" s="50"/>
      <c r="AG137" s="50"/>
      <c r="AH137" s="50"/>
      <c r="AI137" s="50">
        <v>50</v>
      </c>
      <c r="AJ137" s="50">
        <v>16</v>
      </c>
      <c r="AK137" s="50"/>
      <c r="AL137" s="50"/>
      <c r="AM137" s="49"/>
      <c r="AN137" s="50"/>
      <c r="AO137" s="50"/>
      <c r="AP137" s="50"/>
      <c r="AQ137" s="50"/>
      <c r="AR137" s="49"/>
      <c r="AS137" s="50"/>
      <c r="AT137" s="8"/>
      <c r="AU137" s="8"/>
      <c r="AV137" s="8"/>
      <c r="AW137" s="8"/>
      <c r="AX137" s="8"/>
      <c r="AZ137" s="8"/>
      <c r="BA137" s="8"/>
      <c r="BB137" s="8"/>
      <c r="BC137" s="8"/>
      <c r="BD137" s="5">
        <f t="shared" si="31"/>
      </c>
      <c r="BE137" s="8"/>
      <c r="BF137" s="5">
        <f t="shared" si="26"/>
      </c>
      <c r="BG137" s="8"/>
      <c r="BH137" s="5">
        <f t="shared" si="28"/>
      </c>
      <c r="BI137" s="8"/>
      <c r="BJ137" s="8"/>
      <c r="BK137" s="8"/>
      <c r="BL137" s="5"/>
      <c r="BM137" s="8"/>
      <c r="BN137" s="5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</row>
    <row r="138" spans="1:66" ht="19.5" customHeight="1" thickBot="1">
      <c r="A138" s="2156" t="s">
        <v>75</v>
      </c>
      <c r="B138" s="2157"/>
      <c r="C138" s="1371"/>
      <c r="D138" s="1372"/>
      <c r="E138" s="1373"/>
      <c r="F138" s="1374"/>
      <c r="G138" s="1427">
        <f aca="true" t="shared" si="33" ref="G138:H140">G134+G66+G20</f>
        <v>214.5</v>
      </c>
      <c r="H138" s="1427">
        <f t="shared" si="33"/>
        <v>6435</v>
      </c>
      <c r="I138" s="1261"/>
      <c r="J138" s="1261"/>
      <c r="K138" s="1261"/>
      <c r="L138" s="1261"/>
      <c r="M138" s="1428"/>
      <c r="AA138" s="1633"/>
      <c r="AB138" s="1027">
        <f>G71+G74+G77+G80+G81+G84+G87+G90+G93+G97+G100+G103+G106+G110+G111+G112+G113+G116+G119+G123</f>
        <v>101.5</v>
      </c>
      <c r="AF138" s="4"/>
      <c r="AG138" s="4"/>
      <c r="AH138" s="4"/>
      <c r="AI138" s="8">
        <v>16</v>
      </c>
      <c r="AJ138" s="8">
        <v>16</v>
      </c>
      <c r="BD138" s="5">
        <f t="shared" si="31"/>
      </c>
      <c r="BF138" s="5">
        <f t="shared" si="26"/>
      </c>
      <c r="BH138" s="5">
        <f t="shared" si="28"/>
      </c>
      <c r="BL138" s="5"/>
      <c r="BN138" s="5"/>
    </row>
    <row r="139" spans="1:66" ht="19.5" customHeight="1" thickBot="1">
      <c r="A139" s="2156" t="s">
        <v>54</v>
      </c>
      <c r="B139" s="2157"/>
      <c r="C139" s="1157"/>
      <c r="D139" s="1157"/>
      <c r="E139" s="1273"/>
      <c r="F139" s="1157"/>
      <c r="G139" s="1427">
        <f t="shared" si="33"/>
        <v>78.5</v>
      </c>
      <c r="H139" s="1427">
        <f t="shared" si="33"/>
        <v>2355</v>
      </c>
      <c r="I139" s="1276"/>
      <c r="J139" s="1434"/>
      <c r="K139" s="1434"/>
      <c r="L139" s="1434"/>
      <c r="M139" s="1376"/>
      <c r="AA139" s="1633"/>
      <c r="AC139" s="991">
        <f>I73+I76+I79+I80+I83+I86+I89+I92+I95+I99+I102+I105+I107+I108</f>
        <v>98</v>
      </c>
      <c r="AF139" s="4"/>
      <c r="AG139" s="4"/>
      <c r="AH139" s="4"/>
      <c r="BD139" s="5">
        <f t="shared" si="31"/>
      </c>
      <c r="BF139" s="5">
        <f t="shared" si="26"/>
      </c>
      <c r="BH139" s="5">
        <f t="shared" si="28"/>
      </c>
      <c r="BL139" s="5"/>
      <c r="BN139" s="5"/>
    </row>
    <row r="140" spans="1:81" s="34" customFormat="1" ht="19.5" thickBot="1">
      <c r="A140" s="2156" t="s">
        <v>55</v>
      </c>
      <c r="B140" s="2157"/>
      <c r="C140" s="1157"/>
      <c r="D140" s="1157"/>
      <c r="E140" s="1273"/>
      <c r="F140" s="1157"/>
      <c r="G140" s="1427">
        <f t="shared" si="33"/>
        <v>140.5</v>
      </c>
      <c r="H140" s="1427">
        <f t="shared" si="33"/>
        <v>4080</v>
      </c>
      <c r="I140" s="1435">
        <f>SUM(I136,I68,I22)</f>
        <v>294</v>
      </c>
      <c r="J140" s="1328" t="s">
        <v>345</v>
      </c>
      <c r="K140" s="1328" t="s">
        <v>346</v>
      </c>
      <c r="L140" s="1328" t="s">
        <v>333</v>
      </c>
      <c r="M140" s="1436">
        <f aca="true" t="shared" si="34" ref="M140:Z140">SUM(M136,M68,M22)</f>
        <v>3786</v>
      </c>
      <c r="N140" s="1537">
        <f t="shared" si="34"/>
        <v>46</v>
      </c>
      <c r="O140" s="1437">
        <f t="shared" si="34"/>
        <v>10</v>
      </c>
      <c r="P140" s="1437">
        <f t="shared" si="34"/>
        <v>60</v>
      </c>
      <c r="Q140" s="1437">
        <f t="shared" si="34"/>
        <v>16</v>
      </c>
      <c r="R140" s="1537">
        <f t="shared" si="34"/>
        <v>36</v>
      </c>
      <c r="S140" s="1437">
        <f t="shared" si="34"/>
        <v>2</v>
      </c>
      <c r="T140" s="1437">
        <f t="shared" si="34"/>
        <v>40</v>
      </c>
      <c r="U140" s="1437">
        <f t="shared" si="34"/>
        <v>10</v>
      </c>
      <c r="V140" s="1537">
        <f t="shared" si="34"/>
        <v>42</v>
      </c>
      <c r="W140" s="1437">
        <f t="shared" si="34"/>
        <v>6</v>
      </c>
      <c r="X140" s="1437">
        <f t="shared" si="34"/>
        <v>32</v>
      </c>
      <c r="Y140" s="1437">
        <f t="shared" si="34"/>
        <v>8</v>
      </c>
      <c r="Z140" s="1437">
        <f t="shared" si="34"/>
        <v>0</v>
      </c>
      <c r="AA140" s="801">
        <f>SUM(N140:Z140)</f>
        <v>308</v>
      </c>
      <c r="AB140" s="8"/>
      <c r="AC140" s="49">
        <f>30*G138</f>
        <v>6435</v>
      </c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8"/>
      <c r="AU140" s="8"/>
      <c r="AV140" s="8"/>
      <c r="AW140" s="8"/>
      <c r="AX140" s="8"/>
      <c r="AZ140" s="8"/>
      <c r="BA140" s="8"/>
      <c r="BB140" s="8"/>
      <c r="BC140" s="8"/>
      <c r="BD140" s="5"/>
      <c r="BE140" s="8"/>
      <c r="BF140" s="5"/>
      <c r="BG140" s="8"/>
      <c r="BH140" s="5"/>
      <c r="BI140" s="8"/>
      <c r="BJ140" s="8"/>
      <c r="BK140" s="8"/>
      <c r="BL140" s="5"/>
      <c r="BM140" s="8"/>
      <c r="BN140" s="5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</row>
    <row r="141" spans="1:66" ht="19.5" customHeight="1" thickBot="1">
      <c r="A141" s="2164" t="s">
        <v>76</v>
      </c>
      <c r="B141" s="2165"/>
      <c r="C141" s="2165"/>
      <c r="D141" s="2165"/>
      <c r="E141" s="2165"/>
      <c r="F141" s="2165"/>
      <c r="G141" s="2165"/>
      <c r="H141" s="2165"/>
      <c r="I141" s="2165"/>
      <c r="J141" s="2165"/>
      <c r="K141" s="2165"/>
      <c r="L141" s="2165"/>
      <c r="M141" s="2165"/>
      <c r="N141" s="2166"/>
      <c r="O141" s="2166"/>
      <c r="P141" s="2166"/>
      <c r="Q141" s="2166"/>
      <c r="R141" s="2166"/>
      <c r="S141" s="2166"/>
      <c r="T141" s="2166"/>
      <c r="U141" s="2166"/>
      <c r="V141" s="2166"/>
      <c r="W141" s="2166"/>
      <c r="X141" s="2166"/>
      <c r="Y141" s="2166"/>
      <c r="Z141" s="2166"/>
      <c r="AA141" s="812"/>
      <c r="AB141" s="30"/>
      <c r="AC141" s="49">
        <f>30*G139</f>
        <v>2355</v>
      </c>
      <c r="AD141" s="30"/>
      <c r="AQ141" s="1064"/>
      <c r="AR141" s="1064">
        <v>1</v>
      </c>
      <c r="AS141" s="1064">
        <v>2</v>
      </c>
      <c r="AT141" s="1064">
        <v>3</v>
      </c>
      <c r="AU141" s="1064">
        <v>4</v>
      </c>
      <c r="AV141" s="1064">
        <v>5</v>
      </c>
      <c r="AW141" s="1064" t="s">
        <v>297</v>
      </c>
      <c r="BD141" s="5">
        <f t="shared" si="31"/>
      </c>
      <c r="BF141" s="5">
        <f aca="true" t="shared" si="35" ref="BF141:BF154">IF(P141&lt;&gt;"","так","")</f>
      </c>
      <c r="BH141" s="5">
        <f t="shared" si="28"/>
      </c>
      <c r="BL141" s="5">
        <f aca="true" t="shared" si="36" ref="BL141:BL149">IF(V141&lt;&gt;"","так","")</f>
      </c>
      <c r="BN141" s="5">
        <f aca="true" t="shared" si="37" ref="BN141:BN149">IF(X141&lt;&gt;"","так","")</f>
      </c>
    </row>
    <row r="142" spans="1:66" s="5" customFormat="1" ht="40.5" customHeight="1" thickBot="1">
      <c r="A142" s="1163" t="s">
        <v>183</v>
      </c>
      <c r="B142" s="1098" t="s">
        <v>395</v>
      </c>
      <c r="C142" s="1111">
        <v>3</v>
      </c>
      <c r="D142" s="1111"/>
      <c r="E142" s="1101"/>
      <c r="F142" s="1100"/>
      <c r="G142" s="1352">
        <v>3.5</v>
      </c>
      <c r="H142" s="1155">
        <f aca="true" t="shared" si="38" ref="H142:H149">G142*30</f>
        <v>105</v>
      </c>
      <c r="I142" s="1156">
        <v>8</v>
      </c>
      <c r="J142" s="1156" t="s">
        <v>276</v>
      </c>
      <c r="K142" s="1111" t="s">
        <v>277</v>
      </c>
      <c r="L142" s="1156"/>
      <c r="M142" s="1275">
        <f aca="true" t="shared" si="39" ref="M142:M147">H142-I142</f>
        <v>97</v>
      </c>
      <c r="N142" s="593"/>
      <c r="O142" s="1120"/>
      <c r="P142" s="1101"/>
      <c r="Q142" s="1101"/>
      <c r="R142" s="298">
        <v>8</v>
      </c>
      <c r="S142" s="1438">
        <v>0</v>
      </c>
      <c r="T142" s="1101"/>
      <c r="U142" s="1101"/>
      <c r="V142" s="994"/>
      <c r="W142" s="1438"/>
      <c r="X142" s="1438"/>
      <c r="Y142" s="1439"/>
      <c r="Z142" s="1440"/>
      <c r="AA142" s="808">
        <v>2</v>
      </c>
      <c r="AC142" s="49">
        <f>30*G140</f>
        <v>4215</v>
      </c>
      <c r="AD142" s="615"/>
      <c r="AE142" s="615"/>
      <c r="AF142" s="621"/>
      <c r="AG142" s="621"/>
      <c r="AH142" s="621" t="s">
        <v>325</v>
      </c>
      <c r="AI142" s="1064" t="s">
        <v>299</v>
      </c>
      <c r="AJ142" s="1065">
        <f>SUMIF(AH$142:AH$149,1,G$142:G$149)</f>
        <v>0</v>
      </c>
      <c r="AK142" s="640"/>
      <c r="AL142" s="640"/>
      <c r="AM142" s="627"/>
      <c r="AN142" s="627"/>
      <c r="AO142" s="640"/>
      <c r="AP142" s="640"/>
      <c r="AQ142" s="1064" t="s">
        <v>361</v>
      </c>
      <c r="AR142" s="1064">
        <f aca="true" t="shared" si="40" ref="AR142:AW142">COUNTIF($C142:$C149,AR$10)</f>
        <v>0</v>
      </c>
      <c r="AS142" s="1064">
        <f t="shared" si="40"/>
        <v>0</v>
      </c>
      <c r="AT142" s="1064">
        <f t="shared" si="40"/>
        <v>1</v>
      </c>
      <c r="AU142" s="1064">
        <f t="shared" si="40"/>
        <v>0</v>
      </c>
      <c r="AV142" s="1064">
        <f t="shared" si="40"/>
        <v>0</v>
      </c>
      <c r="AW142" s="1064">
        <f t="shared" si="40"/>
        <v>1</v>
      </c>
      <c r="BD142" s="5">
        <f t="shared" si="31"/>
      </c>
      <c r="BF142" s="5">
        <f t="shared" si="35"/>
      </c>
      <c r="BH142" s="5" t="str">
        <f t="shared" si="28"/>
        <v>так</v>
      </c>
      <c r="BL142" s="5">
        <f t="shared" si="36"/>
      </c>
      <c r="BN142" s="5">
        <f t="shared" si="37"/>
      </c>
    </row>
    <row r="143" spans="1:66" s="5" customFormat="1" ht="63" customHeight="1" hidden="1" thickBot="1">
      <c r="A143" s="799" t="s">
        <v>394</v>
      </c>
      <c r="B143" s="800" t="s">
        <v>384</v>
      </c>
      <c r="C143" s="1643" t="s">
        <v>386</v>
      </c>
      <c r="D143" s="1643"/>
      <c r="E143" s="1644"/>
      <c r="F143" s="1645"/>
      <c r="G143" s="1646">
        <v>3.5</v>
      </c>
      <c r="H143" s="1647">
        <f>G143*30</f>
        <v>105</v>
      </c>
      <c r="I143" s="1648">
        <v>8</v>
      </c>
      <c r="J143" s="1648" t="s">
        <v>276</v>
      </c>
      <c r="K143" s="1643" t="s">
        <v>277</v>
      </c>
      <c r="L143" s="1648"/>
      <c r="M143" s="395">
        <f t="shared" si="39"/>
        <v>97</v>
      </c>
      <c r="N143" s="1649"/>
      <c r="O143" s="1649"/>
      <c r="P143" s="1644"/>
      <c r="Q143" s="1644"/>
      <c r="R143" s="1644"/>
      <c r="S143" s="1650"/>
      <c r="T143" s="1644"/>
      <c r="U143" s="1644"/>
      <c r="V143" s="1650" t="s">
        <v>411</v>
      </c>
      <c r="W143" s="1650" t="s">
        <v>385</v>
      </c>
      <c r="X143" s="1650"/>
      <c r="Y143" s="1651"/>
      <c r="Z143" s="1652"/>
      <c r="AA143" s="808"/>
      <c r="AB143" s="1653" t="s">
        <v>393</v>
      </c>
      <c r="AC143" s="1654"/>
      <c r="AD143" s="1655"/>
      <c r="AE143" s="615"/>
      <c r="AF143" s="621"/>
      <c r="AG143" s="621"/>
      <c r="AH143" s="621"/>
      <c r="AI143" s="1064"/>
      <c r="AJ143" s="1065"/>
      <c r="AK143" s="640"/>
      <c r="AL143" s="640"/>
      <c r="AM143" s="627"/>
      <c r="AN143" s="627"/>
      <c r="AO143" s="640"/>
      <c r="AP143" s="640"/>
      <c r="AQ143" s="1064"/>
      <c r="AR143" s="1064"/>
      <c r="AS143" s="1064"/>
      <c r="AT143" s="1064"/>
      <c r="AU143" s="1064"/>
      <c r="AV143" s="1064"/>
      <c r="AW143" s="1064"/>
      <c r="AZ143" s="1656"/>
      <c r="BD143" s="5">
        <f t="shared" si="31"/>
      </c>
      <c r="BF143" s="5">
        <f t="shared" si="35"/>
      </c>
      <c r="BH143" s="5">
        <f t="shared" si="28"/>
      </c>
      <c r="BN143" s="5">
        <f t="shared" si="37"/>
      </c>
    </row>
    <row r="144" spans="1:66" s="5" customFormat="1" ht="40.5" customHeight="1" thickBot="1">
      <c r="A144" s="1163" t="s">
        <v>267</v>
      </c>
      <c r="B144" s="1098" t="s">
        <v>313</v>
      </c>
      <c r="C144" s="1111"/>
      <c r="D144" s="1111">
        <v>5</v>
      </c>
      <c r="E144" s="1101"/>
      <c r="F144" s="1100"/>
      <c r="G144" s="1352">
        <v>3</v>
      </c>
      <c r="H144" s="1155">
        <f t="shared" si="38"/>
        <v>90</v>
      </c>
      <c r="I144" s="1156">
        <v>8</v>
      </c>
      <c r="J144" s="1156" t="s">
        <v>276</v>
      </c>
      <c r="K144" s="1111" t="s">
        <v>277</v>
      </c>
      <c r="L144" s="1156"/>
      <c r="M144" s="1275">
        <f t="shared" si="39"/>
        <v>82</v>
      </c>
      <c r="N144" s="593"/>
      <c r="O144" s="1120"/>
      <c r="P144" s="1101"/>
      <c r="Q144" s="1101"/>
      <c r="R144" s="298"/>
      <c r="S144" s="1438"/>
      <c r="T144" s="1101"/>
      <c r="U144" s="1101"/>
      <c r="V144" s="994">
        <v>8</v>
      </c>
      <c r="W144" s="1438">
        <v>0</v>
      </c>
      <c r="X144" s="1438"/>
      <c r="Y144" s="1439"/>
      <c r="Z144" s="1440"/>
      <c r="AA144" s="808">
        <v>3</v>
      </c>
      <c r="AC144" s="615"/>
      <c r="AD144" s="615"/>
      <c r="AE144" s="615" t="s">
        <v>294</v>
      </c>
      <c r="AF144" s="621"/>
      <c r="AG144" s="621"/>
      <c r="AH144" s="621" t="s">
        <v>307</v>
      </c>
      <c r="AI144" s="1064" t="s">
        <v>300</v>
      </c>
      <c r="AJ144" s="1065">
        <f>SUMIF(AH$142:AH$149,2,G$142:G$149)</f>
        <v>9.5</v>
      </c>
      <c r="AK144" s="640"/>
      <c r="AL144" s="640"/>
      <c r="AM144" s="627"/>
      <c r="AN144" s="627"/>
      <c r="AO144" s="640"/>
      <c r="AP144" s="640"/>
      <c r="AQ144" s="1064" t="s">
        <v>362</v>
      </c>
      <c r="AR144" s="1064">
        <f aca="true" t="shared" si="41" ref="AR144:AW144">COUNTIF($D142:$D149,AR$10)</f>
        <v>0</v>
      </c>
      <c r="AS144" s="1064">
        <f t="shared" si="41"/>
        <v>0</v>
      </c>
      <c r="AT144" s="1064">
        <f t="shared" si="41"/>
        <v>1</v>
      </c>
      <c r="AU144" s="1064">
        <f t="shared" si="41"/>
        <v>1</v>
      </c>
      <c r="AV144" s="1064">
        <f t="shared" si="41"/>
        <v>1</v>
      </c>
      <c r="AW144" s="1064">
        <f t="shared" si="41"/>
        <v>0</v>
      </c>
      <c r="BD144" s="5">
        <f t="shared" si="31"/>
      </c>
      <c r="BF144" s="5">
        <f t="shared" si="35"/>
      </c>
      <c r="BH144" s="5">
        <f t="shared" si="28"/>
      </c>
      <c r="BL144" s="5" t="str">
        <f t="shared" si="36"/>
        <v>так</v>
      </c>
      <c r="BN144" s="5">
        <f t="shared" si="37"/>
      </c>
    </row>
    <row r="145" spans="1:66" s="6" customFormat="1" ht="31.5" customHeight="1" thickBot="1">
      <c r="A145" s="1163" t="s">
        <v>315</v>
      </c>
      <c r="B145" s="1098" t="s">
        <v>312</v>
      </c>
      <c r="C145" s="1332"/>
      <c r="D145" s="1093">
        <v>4</v>
      </c>
      <c r="E145" s="1441"/>
      <c r="F145" s="1441"/>
      <c r="G145" s="1442">
        <v>3</v>
      </c>
      <c r="H145" s="1155">
        <f t="shared" si="38"/>
        <v>90</v>
      </c>
      <c r="I145" s="1156">
        <v>6</v>
      </c>
      <c r="J145" s="1156" t="s">
        <v>278</v>
      </c>
      <c r="K145" s="1111" t="s">
        <v>279</v>
      </c>
      <c r="L145" s="1332"/>
      <c r="M145" s="1275">
        <f t="shared" si="39"/>
        <v>84</v>
      </c>
      <c r="N145" s="999"/>
      <c r="O145" s="1093"/>
      <c r="P145" s="1333"/>
      <c r="Q145" s="1333"/>
      <c r="R145" s="780"/>
      <c r="S145" s="1357"/>
      <c r="T145" s="1333">
        <v>4</v>
      </c>
      <c r="U145" s="1333">
        <v>2</v>
      </c>
      <c r="V145" s="1000"/>
      <c r="W145" s="1357"/>
      <c r="X145" s="1443"/>
      <c r="Y145" s="1444"/>
      <c r="Z145" s="1445"/>
      <c r="AA145" s="1635">
        <v>2</v>
      </c>
      <c r="AC145" s="615"/>
      <c r="AD145" s="615"/>
      <c r="AE145" s="615"/>
      <c r="AF145" s="621"/>
      <c r="AG145" s="621"/>
      <c r="AH145" s="621" t="s">
        <v>325</v>
      </c>
      <c r="AI145" s="1064" t="s">
        <v>301</v>
      </c>
      <c r="AJ145" s="1065">
        <f>SUMIF(AH$142:AH$149,3,G$142:G$149)</f>
        <v>6</v>
      </c>
      <c r="AK145" s="640"/>
      <c r="AL145" s="640"/>
      <c r="AM145" s="627"/>
      <c r="AN145" s="627"/>
      <c r="AO145" s="641"/>
      <c r="AP145" s="641"/>
      <c r="AQ145" s="1064" t="s">
        <v>364</v>
      </c>
      <c r="AR145" s="1064">
        <f aca="true" t="shared" si="42" ref="AR145:AW145">COUNTIF($E142:$E149,AR$10)</f>
        <v>0</v>
      </c>
      <c r="AS145" s="1064">
        <f t="shared" si="42"/>
        <v>0</v>
      </c>
      <c r="AT145" s="1064">
        <f t="shared" si="42"/>
        <v>0</v>
      </c>
      <c r="AU145" s="1064">
        <f t="shared" si="42"/>
        <v>0</v>
      </c>
      <c r="AV145" s="1064">
        <f t="shared" si="42"/>
        <v>0</v>
      </c>
      <c r="AW145" s="1064">
        <f t="shared" si="42"/>
        <v>0</v>
      </c>
      <c r="BD145" s="5">
        <f t="shared" si="31"/>
      </c>
      <c r="BF145" s="5">
        <f t="shared" si="35"/>
      </c>
      <c r="BH145" s="5">
        <f t="shared" si="28"/>
      </c>
      <c r="BL145" s="5">
        <f t="shared" si="36"/>
      </c>
      <c r="BN145" s="5">
        <f t="shared" si="37"/>
      </c>
    </row>
    <row r="146" spans="1:66" s="6" customFormat="1" ht="57.75" customHeight="1" thickBot="1">
      <c r="A146" s="1163" t="s">
        <v>214</v>
      </c>
      <c r="B146" s="1098" t="s">
        <v>316</v>
      </c>
      <c r="C146" s="1111"/>
      <c r="D146" s="1111">
        <v>3</v>
      </c>
      <c r="E146" s="1101"/>
      <c r="F146" s="1101"/>
      <c r="G146" s="1102">
        <v>3</v>
      </c>
      <c r="H146" s="1155">
        <f t="shared" si="38"/>
        <v>90</v>
      </c>
      <c r="I146" s="1156">
        <v>6</v>
      </c>
      <c r="J146" s="1156" t="s">
        <v>278</v>
      </c>
      <c r="K146" s="1111" t="s">
        <v>279</v>
      </c>
      <c r="L146" s="1332"/>
      <c r="M146" s="1275">
        <f t="shared" si="39"/>
        <v>84</v>
      </c>
      <c r="N146" s="593"/>
      <c r="O146" s="1101"/>
      <c r="P146" s="1101"/>
      <c r="Q146" s="1101"/>
      <c r="R146" s="298">
        <v>4</v>
      </c>
      <c r="S146" s="1101">
        <v>2</v>
      </c>
      <c r="T146" s="1446"/>
      <c r="U146" s="1446"/>
      <c r="V146" s="298"/>
      <c r="W146" s="1101"/>
      <c r="X146" s="1446"/>
      <c r="Y146" s="1447"/>
      <c r="Z146" s="1448"/>
      <c r="AA146" s="1635">
        <v>2</v>
      </c>
      <c r="AC146" s="615"/>
      <c r="AD146" s="621"/>
      <c r="AE146" s="621"/>
      <c r="AF146" s="621"/>
      <c r="AG146" s="621"/>
      <c r="AH146" s="621" t="s">
        <v>325</v>
      </c>
      <c r="AI146" s="1064"/>
      <c r="AJ146" s="1065">
        <f>SUM(AJ142:AJ145)</f>
        <v>15.5</v>
      </c>
      <c r="AK146" s="624"/>
      <c r="AL146" s="624"/>
      <c r="AM146" s="622"/>
      <c r="AN146" s="622"/>
      <c r="AO146" s="621"/>
      <c r="AP146" s="621"/>
      <c r="AQ146" s="1064" t="s">
        <v>363</v>
      </c>
      <c r="AR146" s="1064">
        <f aca="true" t="shared" si="43" ref="AR146:AW146">COUNTIF($F142:$F149,AR$10)</f>
        <v>0</v>
      </c>
      <c r="AS146" s="1064">
        <f t="shared" si="43"/>
        <v>0</v>
      </c>
      <c r="AT146" s="1064">
        <f t="shared" si="43"/>
        <v>0</v>
      </c>
      <c r="AU146" s="1064">
        <f t="shared" si="43"/>
        <v>0</v>
      </c>
      <c r="AV146" s="1064">
        <f t="shared" si="43"/>
        <v>0</v>
      </c>
      <c r="AW146" s="1064">
        <f t="shared" si="43"/>
        <v>0</v>
      </c>
      <c r="BD146" s="5">
        <f t="shared" si="31"/>
      </c>
      <c r="BF146" s="5">
        <f t="shared" si="35"/>
      </c>
      <c r="BH146" s="5" t="str">
        <f t="shared" si="28"/>
        <v>так</v>
      </c>
      <c r="BL146" s="5">
        <f t="shared" si="36"/>
      </c>
      <c r="BN146" s="5">
        <f t="shared" si="37"/>
      </c>
    </row>
    <row r="147" spans="1:66" s="6" customFormat="1" ht="49.5" customHeight="1" thickBot="1">
      <c r="A147" s="1163" t="s">
        <v>184</v>
      </c>
      <c r="B147" s="1620" t="s">
        <v>317</v>
      </c>
      <c r="C147" s="1601" t="s">
        <v>297</v>
      </c>
      <c r="D147" s="1621"/>
      <c r="E147" s="1621"/>
      <c r="F147" s="1621"/>
      <c r="G147" s="1622">
        <v>3</v>
      </c>
      <c r="H147" s="1155">
        <f t="shared" si="38"/>
        <v>90</v>
      </c>
      <c r="I147" s="1155">
        <v>12</v>
      </c>
      <c r="J147" s="1155" t="s">
        <v>275</v>
      </c>
      <c r="K147" s="1155" t="s">
        <v>278</v>
      </c>
      <c r="L147" s="1155"/>
      <c r="M147" s="1275">
        <f t="shared" si="39"/>
        <v>78</v>
      </c>
      <c r="N147" s="1623"/>
      <c r="O147" s="1157"/>
      <c r="P147" s="1621"/>
      <c r="Q147" s="1621"/>
      <c r="R147" s="1624"/>
      <c r="S147" s="1625"/>
      <c r="T147" s="1626"/>
      <c r="U147" s="1627"/>
      <c r="V147" s="1628"/>
      <c r="W147" s="1627"/>
      <c r="X147" s="1390">
        <v>12</v>
      </c>
      <c r="Y147" s="1626">
        <v>0</v>
      </c>
      <c r="Z147" s="1629"/>
      <c r="AA147" s="1635">
        <v>3</v>
      </c>
      <c r="AH147" s="6">
        <v>3</v>
      </c>
      <c r="BD147" s="5">
        <f t="shared" si="31"/>
      </c>
      <c r="BF147" s="5">
        <f t="shared" si="35"/>
      </c>
      <c r="BH147" s="5">
        <f t="shared" si="28"/>
      </c>
      <c r="BL147" s="5">
        <f t="shared" si="36"/>
      </c>
      <c r="BN147" s="5" t="str">
        <f t="shared" si="37"/>
        <v>так</v>
      </c>
    </row>
    <row r="148" spans="1:66" s="6" customFormat="1" ht="54" customHeight="1">
      <c r="A148" s="1078" t="s">
        <v>318</v>
      </c>
      <c r="B148" s="1607" t="s">
        <v>189</v>
      </c>
      <c r="C148" s="1227"/>
      <c r="D148" s="1608"/>
      <c r="E148" s="1609"/>
      <c r="F148" s="1609"/>
      <c r="G148" s="1219">
        <v>3</v>
      </c>
      <c r="H148" s="1611">
        <f t="shared" si="38"/>
        <v>90</v>
      </c>
      <c r="I148" s="1612"/>
      <c r="J148" s="1612"/>
      <c r="K148" s="1612"/>
      <c r="L148" s="1612"/>
      <c r="M148" s="1612"/>
      <c r="N148" s="1613"/>
      <c r="O148" s="1216"/>
      <c r="P148" s="1227"/>
      <c r="Q148" s="1227"/>
      <c r="R148" s="1614"/>
      <c r="S148" s="1227"/>
      <c r="T148" s="1616"/>
      <c r="U148" s="1616"/>
      <c r="V148" s="1619"/>
      <c r="W148" s="1616"/>
      <c r="X148" s="1616"/>
      <c r="Y148" s="1616"/>
      <c r="Z148" s="1616"/>
      <c r="AA148" s="1635"/>
      <c r="BD148" s="5">
        <f t="shared" si="31"/>
      </c>
      <c r="BF148" s="5">
        <f t="shared" si="35"/>
      </c>
      <c r="BH148" s="5">
        <f t="shared" si="28"/>
      </c>
      <c r="BL148" s="5">
        <f t="shared" si="36"/>
      </c>
      <c r="BN148" s="5">
        <f t="shared" si="37"/>
      </c>
    </row>
    <row r="149" spans="1:66" s="6" customFormat="1" ht="43.5" customHeight="1" thickBot="1">
      <c r="A149" s="1088" t="s">
        <v>319</v>
      </c>
      <c r="B149" s="1451" t="s">
        <v>100</v>
      </c>
      <c r="C149" s="1230"/>
      <c r="D149" s="1452"/>
      <c r="E149" s="1514"/>
      <c r="F149" s="1514"/>
      <c r="G149" s="1454">
        <v>3</v>
      </c>
      <c r="H149" s="1455">
        <f t="shared" si="38"/>
        <v>90</v>
      </c>
      <c r="I149" s="1456"/>
      <c r="J149" s="1456"/>
      <c r="K149" s="1456"/>
      <c r="L149" s="1456"/>
      <c r="M149" s="1456"/>
      <c r="N149" s="1538"/>
      <c r="O149" s="1152"/>
      <c r="P149" s="1230"/>
      <c r="Q149" s="1230"/>
      <c r="R149" s="296"/>
      <c r="S149" s="1230"/>
      <c r="T149" s="1449"/>
      <c r="U149" s="1449"/>
      <c r="V149" s="659"/>
      <c r="W149" s="1449"/>
      <c r="X149" s="1449"/>
      <c r="Y149" s="1449"/>
      <c r="Z149" s="1449"/>
      <c r="AA149" s="1635"/>
      <c r="BD149" s="5">
        <f t="shared" si="31"/>
      </c>
      <c r="BF149" s="5">
        <f t="shared" si="35"/>
      </c>
      <c r="BH149" s="5">
        <f t="shared" si="28"/>
      </c>
      <c r="BL149" s="5">
        <f t="shared" si="36"/>
      </c>
      <c r="BN149" s="5">
        <f t="shared" si="37"/>
      </c>
    </row>
    <row r="150" spans="1:60" s="6" customFormat="1" ht="26.25" customHeight="1" hidden="1">
      <c r="A150" s="1606"/>
      <c r="B150" s="1607"/>
      <c r="C150" s="1227"/>
      <c r="D150" s="1608"/>
      <c r="E150" s="1609"/>
      <c r="F150" s="1609"/>
      <c r="G150" s="1610"/>
      <c r="H150" s="1611"/>
      <c r="I150" s="1612"/>
      <c r="J150" s="1612"/>
      <c r="K150" s="1612"/>
      <c r="L150" s="1612"/>
      <c r="M150" s="1612"/>
      <c r="N150" s="1613"/>
      <c r="O150" s="1216"/>
      <c r="P150" s="1227"/>
      <c r="Q150" s="1227"/>
      <c r="R150" s="1614"/>
      <c r="S150" s="1615"/>
      <c r="T150" s="1616"/>
      <c r="U150" s="1617"/>
      <c r="V150" s="1618"/>
      <c r="W150" s="1617"/>
      <c r="X150" s="1616"/>
      <c r="Y150" s="1616"/>
      <c r="Z150" s="1616"/>
      <c r="AA150" s="1635"/>
      <c r="BD150" s="5">
        <f t="shared" si="31"/>
      </c>
      <c r="BF150" s="5">
        <f t="shared" si="35"/>
      </c>
      <c r="BH150" s="5">
        <f t="shared" si="28"/>
      </c>
    </row>
    <row r="151" spans="1:60" s="6" customFormat="1" ht="48.75" customHeight="1" hidden="1">
      <c r="A151" s="1462"/>
      <c r="B151" s="1451"/>
      <c r="C151" s="1230"/>
      <c r="D151" s="1452"/>
      <c r="E151" s="1453"/>
      <c r="F151" s="1453"/>
      <c r="G151" s="1454"/>
      <c r="H151" s="1455"/>
      <c r="I151" s="1456"/>
      <c r="J151" s="1456"/>
      <c r="K151" s="1456"/>
      <c r="L151" s="1456"/>
      <c r="M151" s="1456"/>
      <c r="N151" s="1538"/>
      <c r="O151" s="1152"/>
      <c r="P151" s="1230"/>
      <c r="Q151" s="1230"/>
      <c r="R151" s="296"/>
      <c r="S151" s="1457"/>
      <c r="T151" s="1449"/>
      <c r="U151" s="1450"/>
      <c r="V151" s="1544"/>
      <c r="W151" s="1450"/>
      <c r="X151" s="1449"/>
      <c r="Y151" s="1449"/>
      <c r="Z151" s="1449"/>
      <c r="AA151" s="1635"/>
      <c r="BD151" s="5">
        <f t="shared" si="31"/>
      </c>
      <c r="BF151" s="5">
        <f t="shared" si="35"/>
      </c>
      <c r="BH151" s="5">
        <f t="shared" si="28"/>
      </c>
    </row>
    <row r="152" spans="1:60" s="6" customFormat="1" ht="47.25" customHeight="1" hidden="1" thickBot="1">
      <c r="A152" s="1463"/>
      <c r="B152" s="1458"/>
      <c r="C152" s="1394"/>
      <c r="D152" s="1459"/>
      <c r="E152" s="1460"/>
      <c r="F152" s="1460"/>
      <c r="G152" s="1347"/>
      <c r="H152" s="1461"/>
      <c r="I152" s="1464"/>
      <c r="J152" s="1464"/>
      <c r="K152" s="1464"/>
      <c r="L152" s="1464"/>
      <c r="M152" s="1464"/>
      <c r="N152" s="1539"/>
      <c r="O152" s="1358"/>
      <c r="P152" s="1394"/>
      <c r="Q152" s="1394"/>
      <c r="R152" s="579"/>
      <c r="S152" s="1465"/>
      <c r="T152" s="1466"/>
      <c r="U152" s="1467"/>
      <c r="V152" s="1545"/>
      <c r="W152" s="1467"/>
      <c r="X152" s="1466"/>
      <c r="Y152" s="1466"/>
      <c r="Z152" s="1466"/>
      <c r="AA152" s="1635"/>
      <c r="BD152" s="5">
        <f t="shared" si="31"/>
      </c>
      <c r="BF152" s="5">
        <f t="shared" si="35"/>
      </c>
      <c r="BH152" s="5">
        <f t="shared" si="28"/>
      </c>
    </row>
    <row r="153" spans="1:58" ht="19.5" customHeight="1" thickBot="1">
      <c r="A153" s="2156" t="s">
        <v>78</v>
      </c>
      <c r="B153" s="2157"/>
      <c r="C153" s="1371"/>
      <c r="D153" s="1372"/>
      <c r="E153" s="1373"/>
      <c r="F153" s="1374"/>
      <c r="G153" s="1427">
        <f>SUM(G142:G152)</f>
        <v>25</v>
      </c>
      <c r="H153" s="1155">
        <f>SUM(H154:H155)</f>
        <v>645</v>
      </c>
      <c r="I153" s="1261"/>
      <c r="J153" s="1261"/>
      <c r="K153" s="1261"/>
      <c r="L153" s="1261"/>
      <c r="M153" s="1261"/>
      <c r="N153" s="271"/>
      <c r="O153" s="1276"/>
      <c r="P153" s="1362"/>
      <c r="Q153" s="1362"/>
      <c r="R153" s="271"/>
      <c r="S153" s="1276"/>
      <c r="T153" s="1276"/>
      <c r="U153" s="1276"/>
      <c r="V153" s="271"/>
      <c r="W153" s="1276"/>
      <c r="X153" s="1276"/>
      <c r="Y153" s="1276"/>
      <c r="Z153" s="1376"/>
      <c r="AA153" s="1633"/>
      <c r="BF153" s="5">
        <f t="shared" si="35"/>
      </c>
    </row>
    <row r="154" spans="1:58" ht="19.5" customHeight="1" thickBot="1">
      <c r="A154" s="2153" t="s">
        <v>54</v>
      </c>
      <c r="B154" s="2154"/>
      <c r="C154" s="1280"/>
      <c r="D154" s="1280"/>
      <c r="E154" s="1281"/>
      <c r="F154" s="1280"/>
      <c r="G154" s="1468">
        <f>G148+G149</f>
        <v>6</v>
      </c>
      <c r="H154" s="1282">
        <f>SUMIF($B$142:$B$152,"=*на базі ВНЗ 1 рівня*",H142:H152)</f>
        <v>180</v>
      </c>
      <c r="I154" s="1270"/>
      <c r="J154" s="1270"/>
      <c r="K154" s="1270"/>
      <c r="L154" s="1270"/>
      <c r="M154" s="1270"/>
      <c r="N154" s="469"/>
      <c r="O154" s="1270"/>
      <c r="P154" s="1469"/>
      <c r="Q154" s="1469"/>
      <c r="R154" s="469"/>
      <c r="S154" s="1270"/>
      <c r="T154" s="1470"/>
      <c r="U154" s="1270"/>
      <c r="V154" s="469"/>
      <c r="W154" s="1270"/>
      <c r="X154" s="1270"/>
      <c r="Y154" s="1270"/>
      <c r="Z154" s="1470"/>
      <c r="AA154" s="1633"/>
      <c r="BF154" s="5">
        <f t="shared" si="35"/>
      </c>
    </row>
    <row r="155" spans="1:81" s="32" customFormat="1" ht="18.75" customHeight="1" thickBot="1">
      <c r="A155" s="2155" t="s">
        <v>55</v>
      </c>
      <c r="B155" s="2155"/>
      <c r="C155" s="1358"/>
      <c r="D155" s="1358"/>
      <c r="E155" s="1358"/>
      <c r="F155" s="1358"/>
      <c r="G155" s="1347">
        <f>G142+G144+G145+G146+G147</f>
        <v>15.5</v>
      </c>
      <c r="H155" s="1347">
        <f>H142+H144+H145+H146+H147</f>
        <v>465</v>
      </c>
      <c r="I155" s="1399">
        <f>SUM(I142:I154)</f>
        <v>48</v>
      </c>
      <c r="J155" s="1358" t="s">
        <v>320</v>
      </c>
      <c r="K155" s="1111" t="s">
        <v>321</v>
      </c>
      <c r="L155" s="1358">
        <f>SUMIF($B$148:$B$160,"=* ДДМА*",L142:L152)</f>
        <v>0</v>
      </c>
      <c r="M155" s="1399">
        <f>SUM(M142:M154)</f>
        <v>522</v>
      </c>
      <c r="N155" s="1540">
        <f>SUM(N142:N149)</f>
        <v>0</v>
      </c>
      <c r="O155" s="1471">
        <f aca="true" t="shared" si="44" ref="O155:Z155">SUM(O142:O149)</f>
        <v>0</v>
      </c>
      <c r="P155" s="1471">
        <f t="shared" si="44"/>
        <v>0</v>
      </c>
      <c r="Q155" s="1471">
        <f t="shared" si="44"/>
        <v>0</v>
      </c>
      <c r="R155" s="1540">
        <f t="shared" si="44"/>
        <v>12</v>
      </c>
      <c r="S155" s="1471">
        <f t="shared" si="44"/>
        <v>2</v>
      </c>
      <c r="T155" s="1471">
        <f t="shared" si="44"/>
        <v>4</v>
      </c>
      <c r="U155" s="1471">
        <f t="shared" si="44"/>
        <v>2</v>
      </c>
      <c r="V155" s="1540">
        <f t="shared" si="44"/>
        <v>8</v>
      </c>
      <c r="W155" s="1471">
        <f t="shared" si="44"/>
        <v>0</v>
      </c>
      <c r="X155" s="1471">
        <f t="shared" si="44"/>
        <v>12</v>
      </c>
      <c r="Y155" s="1471">
        <f t="shared" si="44"/>
        <v>0</v>
      </c>
      <c r="Z155" s="1471">
        <f t="shared" si="44"/>
        <v>0</v>
      </c>
      <c r="AA155" s="813"/>
      <c r="AB155" s="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8"/>
      <c r="AU155" s="8"/>
      <c r="AV155" s="8"/>
      <c r="AW155" s="8"/>
      <c r="AX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</row>
    <row r="156" spans="1:34" ht="19.5" thickBot="1">
      <c r="A156" s="2156" t="s">
        <v>79</v>
      </c>
      <c r="B156" s="2157"/>
      <c r="C156" s="1472"/>
      <c r="D156" s="1473"/>
      <c r="E156" s="1474"/>
      <c r="F156" s="1474"/>
      <c r="G156" s="1475">
        <f aca="true" t="shared" si="45" ref="G156:H158">SUM(G138,G153)</f>
        <v>239.5</v>
      </c>
      <c r="H156" s="1476">
        <f t="shared" si="45"/>
        <v>7080</v>
      </c>
      <c r="I156" s="1476"/>
      <c r="J156" s="1476"/>
      <c r="K156" s="1476"/>
      <c r="L156" s="1476"/>
      <c r="M156" s="1477"/>
      <c r="AA156" s="1633"/>
      <c r="AF156" s="4"/>
      <c r="AG156" s="4"/>
      <c r="AH156" s="4"/>
    </row>
    <row r="157" spans="1:34" ht="19.5" thickBot="1">
      <c r="A157" s="2156" t="s">
        <v>54</v>
      </c>
      <c r="B157" s="2157"/>
      <c r="C157" s="1332"/>
      <c r="D157" s="1332"/>
      <c r="E157" s="1478"/>
      <c r="F157" s="1332"/>
      <c r="G157" s="1479">
        <f t="shared" si="45"/>
        <v>84.5</v>
      </c>
      <c r="H157" s="1480">
        <f t="shared" si="45"/>
        <v>2535</v>
      </c>
      <c r="I157" s="1470"/>
      <c r="J157" s="1470"/>
      <c r="K157" s="1470"/>
      <c r="L157" s="1470"/>
      <c r="M157" s="1481"/>
      <c r="AA157" s="1633"/>
      <c r="AF157" s="4"/>
      <c r="AG157" s="4"/>
      <c r="AH157" s="4"/>
    </row>
    <row r="158" spans="1:81" s="34" customFormat="1" ht="19.5" thickBot="1">
      <c r="A158" s="2156" t="s">
        <v>55</v>
      </c>
      <c r="B158" s="2157"/>
      <c r="C158" s="1157"/>
      <c r="D158" s="1157"/>
      <c r="E158" s="1273"/>
      <c r="F158" s="1157"/>
      <c r="G158" s="1436">
        <f t="shared" si="45"/>
        <v>156</v>
      </c>
      <c r="H158" s="1482">
        <f t="shared" si="45"/>
        <v>4545</v>
      </c>
      <c r="I158" s="1482">
        <f>SUM(I140,I155)</f>
        <v>342</v>
      </c>
      <c r="J158" s="1328" t="s">
        <v>344</v>
      </c>
      <c r="K158" s="1328" t="s">
        <v>347</v>
      </c>
      <c r="L158" s="1328" t="s">
        <v>333</v>
      </c>
      <c r="M158" s="1482">
        <f aca="true" t="shared" si="46" ref="M158:Z158">SUM(M140,M155)</f>
        <v>4308</v>
      </c>
      <c r="N158" s="282">
        <f t="shared" si="46"/>
        <v>46</v>
      </c>
      <c r="O158" s="1482">
        <f t="shared" si="46"/>
        <v>10</v>
      </c>
      <c r="P158" s="1482">
        <f t="shared" si="46"/>
        <v>60</v>
      </c>
      <c r="Q158" s="1482">
        <f t="shared" si="46"/>
        <v>16</v>
      </c>
      <c r="R158" s="282">
        <f t="shared" si="46"/>
        <v>48</v>
      </c>
      <c r="S158" s="1482">
        <f t="shared" si="46"/>
        <v>4</v>
      </c>
      <c r="T158" s="1482">
        <f t="shared" si="46"/>
        <v>44</v>
      </c>
      <c r="U158" s="1482">
        <f t="shared" si="46"/>
        <v>12</v>
      </c>
      <c r="V158" s="282">
        <f t="shared" si="46"/>
        <v>50</v>
      </c>
      <c r="W158" s="1482">
        <f t="shared" si="46"/>
        <v>6</v>
      </c>
      <c r="X158" s="1482">
        <f t="shared" si="46"/>
        <v>44</v>
      </c>
      <c r="Y158" s="1482">
        <f t="shared" si="46"/>
        <v>8</v>
      </c>
      <c r="Z158" s="1482">
        <f t="shared" si="46"/>
        <v>0</v>
      </c>
      <c r="AA158" s="801">
        <f>SUM(N158:Z158)</f>
        <v>348</v>
      </c>
      <c r="AB158" s="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1064"/>
      <c r="AR158" s="1064">
        <v>1</v>
      </c>
      <c r="AS158" s="1064">
        <v>2</v>
      </c>
      <c r="AT158" s="1064">
        <v>3</v>
      </c>
      <c r="AU158" s="1064">
        <v>4</v>
      </c>
      <c r="AV158" s="1064">
        <v>5</v>
      </c>
      <c r="AW158" s="1064" t="s">
        <v>297</v>
      </c>
      <c r="AX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</row>
    <row r="159" spans="1:49" s="5" customFormat="1" ht="16.5" thickBot="1">
      <c r="A159" s="2158" t="s">
        <v>29</v>
      </c>
      <c r="B159" s="2159"/>
      <c r="C159" s="2159"/>
      <c r="D159" s="2159"/>
      <c r="E159" s="2159"/>
      <c r="F159" s="2159"/>
      <c r="G159" s="2159"/>
      <c r="H159" s="2159"/>
      <c r="I159" s="2159"/>
      <c r="J159" s="2159"/>
      <c r="K159" s="2159"/>
      <c r="L159" s="2159"/>
      <c r="M159" s="2160"/>
      <c r="N159" s="2120">
        <f>COUNTIF($C$11:$C$152,"=1")</f>
        <v>3</v>
      </c>
      <c r="O159" s="2119"/>
      <c r="P159" s="2120">
        <f>COUNTIF($C$11:$C$152,"=2")</f>
        <v>5</v>
      </c>
      <c r="Q159" s="2119"/>
      <c r="R159" s="2120">
        <f>COUNTIF($C$11:$C$152,"=3")</f>
        <v>3</v>
      </c>
      <c r="S159" s="2119"/>
      <c r="T159" s="2120">
        <v>2</v>
      </c>
      <c r="U159" s="2119"/>
      <c r="V159" s="2120">
        <f>COUNTIF($C$11:$C$152,"=5")</f>
        <v>3</v>
      </c>
      <c r="W159" s="2119"/>
      <c r="X159" s="2120">
        <v>4</v>
      </c>
      <c r="Y159" s="2119"/>
      <c r="Z159" s="1483"/>
      <c r="AA159" s="638"/>
      <c r="AQ159" s="1064" t="s">
        <v>361</v>
      </c>
      <c r="AR159" s="1064">
        <f aca="true" t="shared" si="47" ref="AR159:AW159">AR11+AR24+AR71+AR142</f>
        <v>3</v>
      </c>
      <c r="AS159" s="1064">
        <f t="shared" si="47"/>
        <v>5</v>
      </c>
      <c r="AT159" s="1064">
        <f t="shared" si="47"/>
        <v>3</v>
      </c>
      <c r="AU159" s="1064">
        <f t="shared" si="47"/>
        <v>1</v>
      </c>
      <c r="AV159" s="1064">
        <f t="shared" si="47"/>
        <v>3</v>
      </c>
      <c r="AW159" s="1064">
        <f t="shared" si="47"/>
        <v>4</v>
      </c>
    </row>
    <row r="160" spans="1:49" s="5" customFormat="1" ht="16.5" thickBot="1">
      <c r="A160" s="2145" t="s">
        <v>30</v>
      </c>
      <c r="B160" s="2146"/>
      <c r="C160" s="2146"/>
      <c r="D160" s="2146"/>
      <c r="E160" s="2146"/>
      <c r="F160" s="2146"/>
      <c r="G160" s="2146"/>
      <c r="H160" s="2146"/>
      <c r="I160" s="2146"/>
      <c r="J160" s="2146"/>
      <c r="K160" s="2146"/>
      <c r="L160" s="2146"/>
      <c r="M160" s="2147"/>
      <c r="N160" s="2120">
        <f>COUNTIF($D$11:$D$152,"=1")</f>
        <v>2</v>
      </c>
      <c r="O160" s="2119"/>
      <c r="P160" s="2120">
        <f>COUNTIF($D$11:$D$152,"=2")</f>
        <v>3</v>
      </c>
      <c r="Q160" s="2119"/>
      <c r="R160" s="2120">
        <f>COUNTIF($D$11:$D$152,"=3")</f>
        <v>4</v>
      </c>
      <c r="S160" s="2119"/>
      <c r="T160" s="2120">
        <f>COUNTIF($D$11:$D$152,"=4")</f>
        <v>4</v>
      </c>
      <c r="U160" s="2119"/>
      <c r="V160" s="2120">
        <f>COUNTIF($D$11:$D$152,"=5")</f>
        <v>4</v>
      </c>
      <c r="W160" s="2119"/>
      <c r="X160" s="2120">
        <v>2</v>
      </c>
      <c r="Y160" s="2119"/>
      <c r="Z160" s="1484"/>
      <c r="AA160" s="638"/>
      <c r="AB160" s="797">
        <f>SUMIF($AA$11:$AA$155,"=1",G11:G155)</f>
        <v>49</v>
      </c>
      <c r="AC160" s="797">
        <f>SUMIF($AA$11:$AA$155,"=2",G11:G155)</f>
        <v>48</v>
      </c>
      <c r="AD160" s="797">
        <f>SUMIF($AA$11:$AA$155,"=3",G11:G155)</f>
        <v>59</v>
      </c>
      <c r="AQ160" s="1064" t="s">
        <v>362</v>
      </c>
      <c r="AR160" s="1064">
        <f aca="true" t="shared" si="48" ref="AR160:AW161">AR12+AR25+AR72+AR144</f>
        <v>2</v>
      </c>
      <c r="AS160" s="1064">
        <f t="shared" si="48"/>
        <v>3</v>
      </c>
      <c r="AT160" s="1064">
        <f t="shared" si="48"/>
        <v>4</v>
      </c>
      <c r="AU160" s="1064">
        <f t="shared" si="48"/>
        <v>4</v>
      </c>
      <c r="AV160" s="1064">
        <f t="shared" si="48"/>
        <v>4</v>
      </c>
      <c r="AW160" s="1064">
        <f t="shared" si="48"/>
        <v>2</v>
      </c>
    </row>
    <row r="161" spans="1:49" s="5" customFormat="1" ht="16.5" thickBot="1">
      <c r="A161" s="2145" t="s">
        <v>190</v>
      </c>
      <c r="B161" s="2146"/>
      <c r="C161" s="2146"/>
      <c r="D161" s="2146"/>
      <c r="E161" s="2146"/>
      <c r="F161" s="2146"/>
      <c r="G161" s="2146"/>
      <c r="H161" s="2146"/>
      <c r="I161" s="2146"/>
      <c r="J161" s="2146"/>
      <c r="K161" s="2146"/>
      <c r="L161" s="2146"/>
      <c r="M161" s="2147"/>
      <c r="N161" s="2120">
        <f>COUNTIF($E$11:$E$152,"=1")</f>
        <v>0</v>
      </c>
      <c r="O161" s="2119"/>
      <c r="P161" s="2120">
        <f>COUNTIF($E$11:$E$152,"=2")</f>
        <v>0</v>
      </c>
      <c r="Q161" s="2119"/>
      <c r="R161" s="2120">
        <f>COUNTIF($E$11:$E$152,"=3")</f>
        <v>0</v>
      </c>
      <c r="S161" s="2119"/>
      <c r="T161" s="2120">
        <f>COUNTIF($E$11:$E$152,"=4")</f>
        <v>2</v>
      </c>
      <c r="U161" s="2119"/>
      <c r="V161" s="2118">
        <f>COUNTIF($E$11:$E$152,"=5")</f>
        <v>0</v>
      </c>
      <c r="W161" s="2119"/>
      <c r="X161" s="2120">
        <f>COUNTIF($E$11:$E$152,"=6")</f>
        <v>0</v>
      </c>
      <c r="Y161" s="2119"/>
      <c r="Z161" s="1485"/>
      <c r="AA161" s="638"/>
      <c r="AB161" s="798" t="s">
        <v>269</v>
      </c>
      <c r="AC161" s="798" t="s">
        <v>270</v>
      </c>
      <c r="AD161" s="798" t="s">
        <v>271</v>
      </c>
      <c r="AQ161" s="1064" t="s">
        <v>364</v>
      </c>
      <c r="AR161" s="1064">
        <f t="shared" si="48"/>
        <v>0</v>
      </c>
      <c r="AS161" s="1064">
        <f t="shared" si="48"/>
        <v>0</v>
      </c>
      <c r="AT161" s="1064">
        <f t="shared" si="48"/>
        <v>0</v>
      </c>
      <c r="AU161" s="1064">
        <f t="shared" si="48"/>
        <v>2</v>
      </c>
      <c r="AV161" s="1064">
        <f t="shared" si="48"/>
        <v>0</v>
      </c>
      <c r="AW161" s="1064">
        <f t="shared" si="48"/>
        <v>0</v>
      </c>
    </row>
    <row r="162" spans="1:49" s="5" customFormat="1" ht="16.5" thickBot="1">
      <c r="A162" s="2145" t="s">
        <v>191</v>
      </c>
      <c r="B162" s="2146"/>
      <c r="C162" s="2146"/>
      <c r="D162" s="2146"/>
      <c r="E162" s="2146"/>
      <c r="F162" s="2146"/>
      <c r="G162" s="2146"/>
      <c r="H162" s="2146"/>
      <c r="I162" s="2146"/>
      <c r="J162" s="2146"/>
      <c r="K162" s="2146"/>
      <c r="L162" s="2146"/>
      <c r="M162" s="2147"/>
      <c r="N162" s="2120">
        <f>COUNTIF($F$11:$F$152,"=1")</f>
        <v>0</v>
      </c>
      <c r="O162" s="2119"/>
      <c r="P162" s="2120">
        <f>COUNTIF($F$11:$F$152,"=2")</f>
        <v>0</v>
      </c>
      <c r="Q162" s="2119"/>
      <c r="R162" s="2120">
        <f>COUNTIF($F$11:$F$152,"=3")</f>
        <v>0</v>
      </c>
      <c r="S162" s="2119"/>
      <c r="T162" s="2120">
        <f>COUNTIF($F$11:$F$152,"=4")</f>
        <v>0</v>
      </c>
      <c r="U162" s="2119"/>
      <c r="V162" s="2120">
        <f>COUNTIF($F$11:$F$152,"=5")</f>
        <v>0</v>
      </c>
      <c r="W162" s="2119"/>
      <c r="X162" s="2120">
        <f>COUNTIF($F$11:$F$152,"=6")</f>
        <v>0</v>
      </c>
      <c r="Y162" s="2119"/>
      <c r="Z162" s="1485"/>
      <c r="AA162" s="638"/>
      <c r="AQ162" s="1064" t="s">
        <v>363</v>
      </c>
      <c r="AR162" s="1064">
        <f>AR14+AR27+AR74+AR146</f>
        <v>0</v>
      </c>
      <c r="AS162" s="1064">
        <f>COUNTIF($F159:$F165,AS$10)</f>
        <v>0</v>
      </c>
      <c r="AT162" s="1064">
        <f>COUNTIF($F159:$F165,AT$10)</f>
        <v>0</v>
      </c>
      <c r="AU162" s="1064">
        <f>COUNTIF($F159:$F165,AU$10)</f>
        <v>0</v>
      </c>
      <c r="AV162" s="1064">
        <f>COUNTIF($F159:$F165,AV$10)</f>
        <v>0</v>
      </c>
      <c r="AW162" s="1064">
        <f>COUNTIF($F159:$F165,AW$10)</f>
        <v>0</v>
      </c>
    </row>
    <row r="163" spans="1:28" s="5" customFormat="1" ht="16.5" thickBot="1">
      <c r="A163" s="2148" t="s">
        <v>341</v>
      </c>
      <c r="B163" s="2148"/>
      <c r="C163" s="2148"/>
      <c r="D163" s="2148"/>
      <c r="E163" s="2148"/>
      <c r="F163" s="2148"/>
      <c r="G163" s="2148"/>
      <c r="H163" s="2148"/>
      <c r="I163" s="2148"/>
      <c r="J163" s="2148"/>
      <c r="K163" s="2148"/>
      <c r="L163" s="2148"/>
      <c r="M163" s="2148"/>
      <c r="N163" s="2151"/>
      <c r="O163" s="2152"/>
      <c r="P163" s="2151"/>
      <c r="Q163" s="2152"/>
      <c r="R163" s="2151"/>
      <c r="S163" s="2152"/>
      <c r="T163" s="2151"/>
      <c r="U163" s="2152"/>
      <c r="V163" s="2151"/>
      <c r="W163" s="2152"/>
      <c r="X163" s="2151"/>
      <c r="Y163" s="2152"/>
      <c r="Z163" s="537"/>
      <c r="AA163" s="638"/>
      <c r="AB163" s="640">
        <f>SUM(AB160:AD160)</f>
        <v>156</v>
      </c>
    </row>
    <row r="164" spans="8:36" ht="16.5" thickTop="1">
      <c r="H164" s="1487"/>
      <c r="J164" s="2149" t="s">
        <v>350</v>
      </c>
      <c r="K164" s="2149"/>
      <c r="L164" s="2149"/>
      <c r="M164" s="2150"/>
      <c r="N164" s="2143">
        <v>1</v>
      </c>
      <c r="O164" s="2144"/>
      <c r="P164" s="2125">
        <v>2</v>
      </c>
      <c r="Q164" s="2126"/>
      <c r="R164" s="2125">
        <v>3</v>
      </c>
      <c r="S164" s="2126"/>
      <c r="T164" s="1631">
        <v>4</v>
      </c>
      <c r="U164" s="1632"/>
      <c r="V164" s="2125">
        <v>5</v>
      </c>
      <c r="W164" s="2126"/>
      <c r="X164" s="2143" t="s">
        <v>297</v>
      </c>
      <c r="Y164" s="2144"/>
      <c r="Z164" s="1196" t="s">
        <v>298</v>
      </c>
      <c r="AI164" s="1064" t="s">
        <v>299</v>
      </c>
      <c r="AJ164" s="1065">
        <f>AJ11+AJ24+AJ71+AJ142</f>
        <v>49</v>
      </c>
    </row>
    <row r="165" spans="14:36" ht="15.75">
      <c r="N165" s="2141" t="s">
        <v>335</v>
      </c>
      <c r="O165" s="2142"/>
      <c r="P165" s="2141" t="s">
        <v>336</v>
      </c>
      <c r="Q165" s="2142"/>
      <c r="R165" s="2141" t="s">
        <v>337</v>
      </c>
      <c r="S165" s="2142"/>
      <c r="T165" s="2134" t="s">
        <v>383</v>
      </c>
      <c r="U165" s="2136"/>
      <c r="V165" s="2141" t="s">
        <v>388</v>
      </c>
      <c r="W165" s="2142"/>
      <c r="X165" s="2141" t="s">
        <v>351</v>
      </c>
      <c r="Y165" s="2142"/>
      <c r="Z165" s="1430"/>
      <c r="AI165" s="1064" t="s">
        <v>300</v>
      </c>
      <c r="AJ165" s="1065">
        <f>AJ12+AJ25+AJ72+AJ144</f>
        <v>48</v>
      </c>
    </row>
    <row r="166" spans="14:36" ht="15.75">
      <c r="N166" s="2128" t="s">
        <v>389</v>
      </c>
      <c r="O166" s="2128"/>
      <c r="P166" s="2128"/>
      <c r="Q166" s="2128"/>
      <c r="R166" s="2129" t="s">
        <v>390</v>
      </c>
      <c r="S166" s="2130"/>
      <c r="T166" s="2130"/>
      <c r="U166" s="2131"/>
      <c r="V166" s="2128" t="s">
        <v>256</v>
      </c>
      <c r="W166" s="2128"/>
      <c r="X166" s="2128"/>
      <c r="Y166" s="2128"/>
      <c r="Z166" s="2128"/>
      <c r="AI166" s="1064" t="s">
        <v>301</v>
      </c>
      <c r="AJ166" s="1065">
        <f>AJ13+AJ26+AJ73+AJ145+G131+G132</f>
        <v>54.5</v>
      </c>
    </row>
    <row r="167" spans="11:36" ht="15.75">
      <c r="K167" s="2140" t="s">
        <v>105</v>
      </c>
      <c r="L167" s="2140"/>
      <c r="M167" s="2140"/>
      <c r="N167" s="2134" t="s">
        <v>352</v>
      </c>
      <c r="O167" s="2135"/>
      <c r="P167" s="2135"/>
      <c r="Q167" s="2136"/>
      <c r="R167" s="2134" t="s">
        <v>353</v>
      </c>
      <c r="S167" s="2135"/>
      <c r="T167" s="2135"/>
      <c r="U167" s="2136"/>
      <c r="V167" s="2134" t="s">
        <v>354</v>
      </c>
      <c r="W167" s="2135"/>
      <c r="X167" s="2135"/>
      <c r="Y167" s="2135"/>
      <c r="Z167" s="2136"/>
      <c r="AI167" s="1064"/>
      <c r="AJ167" s="1065">
        <f>SUM(AJ164:AJ166)</f>
        <v>151.5</v>
      </c>
    </row>
    <row r="168" spans="1:20" ht="2.25" customHeight="1">
      <c r="A168" s="1490"/>
      <c r="B168" s="2132"/>
      <c r="C168" s="2132"/>
      <c r="D168" s="2132"/>
      <c r="E168" s="2132"/>
      <c r="F168" s="2132"/>
      <c r="G168" s="2132"/>
      <c r="H168" s="2132"/>
      <c r="I168" s="2132"/>
      <c r="J168" s="2132"/>
      <c r="K168" s="2132"/>
      <c r="L168" s="2132"/>
      <c r="M168" s="2132"/>
      <c r="N168" s="2132"/>
      <c r="O168" s="2132"/>
      <c r="P168" s="2132"/>
      <c r="Q168" s="2132"/>
      <c r="R168" s="2132"/>
      <c r="S168" s="2132"/>
      <c r="T168" s="2132"/>
    </row>
    <row r="169" spans="1:27" s="661" customFormat="1" ht="15.75">
      <c r="A169" s="1491"/>
      <c r="B169" s="1189"/>
      <c r="C169" s="1190"/>
      <c r="D169" s="1190"/>
      <c r="E169" s="1190"/>
      <c r="F169" s="1190"/>
      <c r="G169" s="1191"/>
      <c r="H169" s="2226"/>
      <c r="I169" s="2226"/>
      <c r="J169" s="2226"/>
      <c r="K169" s="2140" t="s">
        <v>387</v>
      </c>
      <c r="L169" s="2140"/>
      <c r="M169" s="2140"/>
      <c r="N169" s="2137">
        <f>AB160</f>
        <v>49</v>
      </c>
      <c r="O169" s="2138"/>
      <c r="P169" s="2138"/>
      <c r="Q169" s="2139"/>
      <c r="R169" s="2127">
        <f>AC160</f>
        <v>48</v>
      </c>
      <c r="S169" s="2133"/>
      <c r="T169" s="2133"/>
      <c r="U169" s="2133"/>
      <c r="V169" s="2127">
        <f>AD160</f>
        <v>59</v>
      </c>
      <c r="W169" s="2127"/>
      <c r="X169" s="2127"/>
      <c r="Y169" s="2127"/>
      <c r="Z169" s="2127"/>
      <c r="AA169" s="1638"/>
    </row>
    <row r="170" spans="1:27" s="661" customFormat="1" ht="15.75">
      <c r="A170" s="1491"/>
      <c r="B170" s="1189"/>
      <c r="C170" s="1190"/>
      <c r="D170" s="1190"/>
      <c r="E170" s="1190"/>
      <c r="F170" s="1192"/>
      <c r="G170" s="1191"/>
      <c r="H170" s="1191"/>
      <c r="I170" s="1193"/>
      <c r="J170" s="1194"/>
      <c r="K170" s="1194"/>
      <c r="L170" s="1491"/>
      <c r="M170" s="1491"/>
      <c r="O170" s="1491"/>
      <c r="P170" s="1491"/>
      <c r="Q170" s="1491"/>
      <c r="R170" s="2200">
        <f>N169+R169+V169</f>
        <v>156</v>
      </c>
      <c r="S170" s="2200"/>
      <c r="T170" s="2200"/>
      <c r="U170" s="2200"/>
      <c r="W170" s="1491"/>
      <c r="X170" s="1491"/>
      <c r="Y170" s="1491"/>
      <c r="Z170" s="1491"/>
      <c r="AA170" s="1638"/>
    </row>
    <row r="171" spans="1:38" s="661" customFormat="1" ht="15.75">
      <c r="A171" s="1491"/>
      <c r="B171" s="1189"/>
      <c r="C171" s="1190"/>
      <c r="D171" s="1190"/>
      <c r="E171" s="1190"/>
      <c r="F171" s="1190"/>
      <c r="G171" s="1191"/>
      <c r="H171" s="2123"/>
      <c r="I171" s="2124"/>
      <c r="J171" s="2124"/>
      <c r="K171" s="2124"/>
      <c r="L171" s="1491"/>
      <c r="M171" s="1491"/>
      <c r="N171" s="662"/>
      <c r="O171" s="1492"/>
      <c r="P171" s="1492"/>
      <c r="Q171" s="1492"/>
      <c r="R171" s="2200"/>
      <c r="S171" s="2200"/>
      <c r="T171" s="2200"/>
      <c r="U171" s="2200"/>
      <c r="V171" s="662"/>
      <c r="W171" s="662"/>
      <c r="X171" s="1492"/>
      <c r="Y171" s="1492"/>
      <c r="Z171" s="1492"/>
      <c r="AA171" s="48"/>
      <c r="AB171" s="662"/>
      <c r="AC171" s="662"/>
      <c r="AD171" s="662"/>
      <c r="AE171" s="662"/>
      <c r="AF171" s="662"/>
      <c r="AG171" s="662"/>
      <c r="AH171" s="662"/>
      <c r="AI171" s="662"/>
      <c r="AJ171" s="662"/>
      <c r="AK171" s="662"/>
      <c r="AL171" s="663"/>
    </row>
    <row r="172" spans="2:23" ht="15.75">
      <c r="B172" s="1189" t="s">
        <v>216</v>
      </c>
      <c r="C172" s="1190"/>
      <c r="D172" s="2121"/>
      <c r="E172" s="2121"/>
      <c r="F172" s="2122"/>
      <c r="G172" s="2122"/>
      <c r="H172" s="1191"/>
      <c r="I172" s="2123" t="s">
        <v>217</v>
      </c>
      <c r="J172" s="2124"/>
      <c r="K172" s="2124"/>
      <c r="L172" s="2124"/>
      <c r="N172" s="8"/>
      <c r="R172" s="8"/>
      <c r="V172" s="8"/>
      <c r="W172" s="8"/>
    </row>
    <row r="173" spans="2:23" ht="15.75">
      <c r="B173" s="1189"/>
      <c r="C173" s="1190"/>
      <c r="D173" s="1190"/>
      <c r="E173" s="1190"/>
      <c r="F173" s="1190"/>
      <c r="G173" s="1192"/>
      <c r="H173" s="1191"/>
      <c r="I173" s="1191"/>
      <c r="J173" s="1193"/>
      <c r="K173" s="1194"/>
      <c r="L173" s="1194"/>
      <c r="N173" s="8"/>
      <c r="R173" s="8"/>
      <c r="V173" s="8"/>
      <c r="W173" s="8"/>
    </row>
    <row r="174" spans="2:23" ht="15.75">
      <c r="B174" s="1189" t="s">
        <v>357</v>
      </c>
      <c r="C174" s="1190"/>
      <c r="D174" s="2121"/>
      <c r="E174" s="2121"/>
      <c r="F174" s="2122"/>
      <c r="G174" s="2122"/>
      <c r="H174" s="1191"/>
      <c r="I174" s="2123" t="s">
        <v>358</v>
      </c>
      <c r="J174" s="2124"/>
      <c r="K174" s="2124"/>
      <c r="L174" s="2124"/>
      <c r="N174" s="8"/>
      <c r="R174" s="8"/>
      <c r="V174" s="8"/>
      <c r="W174" s="8"/>
    </row>
    <row r="175" spans="14:23" ht="15.75">
      <c r="N175" s="8"/>
      <c r="R175" s="8"/>
      <c r="V175" s="8"/>
      <c r="W175" s="8"/>
    </row>
    <row r="176" spans="14:23" ht="15.75">
      <c r="N176" s="8"/>
      <c r="R176" s="8"/>
      <c r="V176" s="8"/>
      <c r="W176" s="8"/>
    </row>
    <row r="177" spans="14:23" ht="15.75">
      <c r="N177" s="8"/>
      <c r="R177" s="8"/>
      <c r="V177" s="8"/>
      <c r="W177" s="8"/>
    </row>
    <row r="178" spans="14:23" ht="15.75">
      <c r="N178" s="8"/>
      <c r="R178" s="8"/>
      <c r="V178" s="8"/>
      <c r="W178" s="8"/>
    </row>
    <row r="179" spans="14:23" ht="15.75">
      <c r="N179" s="8"/>
      <c r="R179" s="8"/>
      <c r="V179" s="8"/>
      <c r="W179" s="8"/>
    </row>
    <row r="180" spans="14:23" ht="15.75">
      <c r="N180" s="8"/>
      <c r="R180" s="8"/>
      <c r="V180" s="8"/>
      <c r="W180" s="8"/>
    </row>
    <row r="181" spans="14:23" ht="15.75">
      <c r="N181" s="8"/>
      <c r="R181" s="8"/>
      <c r="V181" s="8"/>
      <c r="W181" s="8"/>
    </row>
    <row r="182" spans="14:23" ht="15.75">
      <c r="N182" s="8"/>
      <c r="R182" s="8"/>
      <c r="V182" s="8"/>
      <c r="W182" s="8"/>
    </row>
    <row r="183" spans="14:23" ht="15.75">
      <c r="N183" s="8"/>
      <c r="R183" s="8"/>
      <c r="V183" s="8"/>
      <c r="W183" s="8"/>
    </row>
    <row r="184" spans="14:23" ht="15.75">
      <c r="N184" s="8"/>
      <c r="R184" s="8"/>
      <c r="V184" s="8"/>
      <c r="W184" s="8"/>
    </row>
    <row r="185" spans="18:23" ht="15.75">
      <c r="R185" s="8"/>
      <c r="V185" s="8"/>
      <c r="W185" s="8"/>
    </row>
    <row r="186" spans="18:23" ht="15.75">
      <c r="R186" s="8"/>
      <c r="V186" s="8"/>
      <c r="W186" s="8"/>
    </row>
    <row r="187" spans="18:23" ht="15.75">
      <c r="R187" s="8"/>
      <c r="V187" s="8"/>
      <c r="W187" s="8"/>
    </row>
    <row r="188" spans="22:23" ht="15.75">
      <c r="V188" s="8"/>
      <c r="W188" s="8"/>
    </row>
    <row r="189" spans="22:23" ht="15.75">
      <c r="V189" s="8"/>
      <c r="W189" s="8"/>
    </row>
    <row r="190" spans="22:23" ht="15.75">
      <c r="V190" s="8"/>
      <c r="W190" s="8"/>
    </row>
  </sheetData>
  <sheetProtection/>
  <mergeCells count="135">
    <mergeCell ref="BD5:BE5"/>
    <mergeCell ref="BF5:BG5"/>
    <mergeCell ref="BH5:BI5"/>
    <mergeCell ref="BJ5:BK5"/>
    <mergeCell ref="BL5:BM5"/>
    <mergeCell ref="BN5:BO5"/>
    <mergeCell ref="P163:Q163"/>
    <mergeCell ref="R163:S163"/>
    <mergeCell ref="T163:U163"/>
    <mergeCell ref="V163:W163"/>
    <mergeCell ref="X163:Y163"/>
    <mergeCell ref="H169:J169"/>
    <mergeCell ref="K169:M169"/>
    <mergeCell ref="X165:Y165"/>
    <mergeCell ref="V164:W164"/>
    <mergeCell ref="V165:W165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J4:J7"/>
    <mergeCell ref="R170:U171"/>
    <mergeCell ref="N4:Q4"/>
    <mergeCell ref="R4:U4"/>
    <mergeCell ref="N6:Z6"/>
    <mergeCell ref="A9:Z9"/>
    <mergeCell ref="D174:G174"/>
    <mergeCell ref="I174:L174"/>
    <mergeCell ref="V5:W5"/>
    <mergeCell ref="X5:Y5"/>
    <mergeCell ref="D4:D7"/>
    <mergeCell ref="AM17:AN17"/>
    <mergeCell ref="AO17:AP17"/>
    <mergeCell ref="AQ17:AR17"/>
    <mergeCell ref="A20:B20"/>
    <mergeCell ref="A10:Z10"/>
    <mergeCell ref="AC17:AE17"/>
    <mergeCell ref="AF17:AH17"/>
    <mergeCell ref="AI17:AL17"/>
    <mergeCell ref="I3:L3"/>
    <mergeCell ref="M3:M7"/>
    <mergeCell ref="V4:Z4"/>
    <mergeCell ref="N5:O5"/>
    <mergeCell ref="P5:Q5"/>
    <mergeCell ref="A21:B21"/>
    <mergeCell ref="H3:H7"/>
    <mergeCell ref="K4:K7"/>
    <mergeCell ref="L4:L7"/>
    <mergeCell ref="A22:B22"/>
    <mergeCell ref="I4:I7"/>
    <mergeCell ref="C4:C7"/>
    <mergeCell ref="R5:S5"/>
    <mergeCell ref="T5:U5"/>
    <mergeCell ref="A23:Z23"/>
    <mergeCell ref="AD41:AG41"/>
    <mergeCell ref="A66:B66"/>
    <mergeCell ref="A67:B67"/>
    <mergeCell ref="A68:B68"/>
    <mergeCell ref="A69:Z69"/>
    <mergeCell ref="A70:Z70"/>
    <mergeCell ref="A130:Z130"/>
    <mergeCell ref="A134:B134"/>
    <mergeCell ref="A135:B135"/>
    <mergeCell ref="A136:B136"/>
    <mergeCell ref="A126:Z126"/>
    <mergeCell ref="A129:B129"/>
    <mergeCell ref="A159:M159"/>
    <mergeCell ref="V159:W159"/>
    <mergeCell ref="A137:M137"/>
    <mergeCell ref="A138:B138"/>
    <mergeCell ref="A139:B139"/>
    <mergeCell ref="A140:B140"/>
    <mergeCell ref="A141:Z141"/>
    <mergeCell ref="A153:B153"/>
    <mergeCell ref="N159:O159"/>
    <mergeCell ref="N160:O160"/>
    <mergeCell ref="A154:B154"/>
    <mergeCell ref="P159:Q159"/>
    <mergeCell ref="T159:U159"/>
    <mergeCell ref="X159:Y159"/>
    <mergeCell ref="A155:B155"/>
    <mergeCell ref="A156:B156"/>
    <mergeCell ref="A157:B157"/>
    <mergeCell ref="A158:B158"/>
    <mergeCell ref="A160:M160"/>
    <mergeCell ref="A161:M161"/>
    <mergeCell ref="A162:M162"/>
    <mergeCell ref="A163:M163"/>
    <mergeCell ref="J164:M164"/>
    <mergeCell ref="N164:O164"/>
    <mergeCell ref="N162:O162"/>
    <mergeCell ref="N163:O163"/>
    <mergeCell ref="N161:O161"/>
    <mergeCell ref="X164:Y164"/>
    <mergeCell ref="R159:S159"/>
    <mergeCell ref="R162:S162"/>
    <mergeCell ref="X160:Y160"/>
    <mergeCell ref="X161:Y161"/>
    <mergeCell ref="X162:Y162"/>
    <mergeCell ref="T160:U160"/>
    <mergeCell ref="T161:U161"/>
    <mergeCell ref="T162:U162"/>
    <mergeCell ref="V160:W160"/>
    <mergeCell ref="V167:Z167"/>
    <mergeCell ref="N169:Q169"/>
    <mergeCell ref="K167:M167"/>
    <mergeCell ref="N165:O165"/>
    <mergeCell ref="P165:Q165"/>
    <mergeCell ref="R165:S165"/>
    <mergeCell ref="T165:U165"/>
    <mergeCell ref="R164:S164"/>
    <mergeCell ref="H171:K171"/>
    <mergeCell ref="V169:Z169"/>
    <mergeCell ref="N166:Q166"/>
    <mergeCell ref="R166:U166"/>
    <mergeCell ref="V166:Z166"/>
    <mergeCell ref="B168:T168"/>
    <mergeCell ref="R169:U169"/>
    <mergeCell ref="N167:Q167"/>
    <mergeCell ref="R167:U167"/>
    <mergeCell ref="V161:W161"/>
    <mergeCell ref="V162:W162"/>
    <mergeCell ref="D172:G172"/>
    <mergeCell ref="I172:L172"/>
    <mergeCell ref="P160:Q160"/>
    <mergeCell ref="P161:Q161"/>
    <mergeCell ref="P162:Q162"/>
    <mergeCell ref="R160:S160"/>
    <mergeCell ref="R161:S161"/>
    <mergeCell ref="P164:Q164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8"/>
  <sheetViews>
    <sheetView zoomScale="85" zoomScaleNormal="85" zoomScaleSheetLayoutView="90" zoomScalePageLayoutView="80" workbookViewId="0" topLeftCell="A1">
      <selection activeCell="A2" sqref="A2:A7"/>
    </sheetView>
  </sheetViews>
  <sheetFormatPr defaultColWidth="9.00390625" defaultRowHeight="12.75" outlineLevelCol="1"/>
  <cols>
    <col min="1" max="1" width="10.00390625" style="1486" customWidth="1"/>
    <col min="2" max="2" width="58.625" style="1432" customWidth="1"/>
    <col min="3" max="3" width="6.875" style="1487" customWidth="1"/>
    <col min="4" max="4" width="5.625" style="1488" customWidth="1"/>
    <col min="5" max="6" width="5.625" style="1487" customWidth="1"/>
    <col min="7" max="7" width="8.125" style="1487" hidden="1" customWidth="1"/>
    <col min="8" max="8" width="9.00390625" style="1432" hidden="1" customWidth="1"/>
    <col min="9" max="9" width="7.625" style="1432" customWidth="1"/>
    <col min="10" max="10" width="7.125" style="1432" customWidth="1"/>
    <col min="11" max="11" width="7.00390625" style="1432" customWidth="1"/>
    <col min="12" max="12" width="6.625" style="1432" customWidth="1"/>
    <col min="13" max="13" width="8.125" style="1432" hidden="1" customWidth="1"/>
    <col min="14" max="14" width="7.625" style="278" customWidth="1"/>
    <col min="15" max="15" width="5.375" style="1432" customWidth="1"/>
    <col min="16" max="16" width="7.625" style="1657" hidden="1" customWidth="1"/>
    <col min="17" max="17" width="4.875" style="1657" hidden="1" customWidth="1"/>
    <col min="18" max="18" width="6.375" style="278" hidden="1" customWidth="1"/>
    <col min="19" max="19" width="5.625" style="1432" hidden="1" customWidth="1"/>
    <col min="20" max="20" width="6.625" style="1432" hidden="1" customWidth="1"/>
    <col min="21" max="21" width="5.375" style="1432" hidden="1" customWidth="1"/>
    <col min="22" max="22" width="7.625" style="278" hidden="1" customWidth="1"/>
    <col min="23" max="23" width="4.625" style="1432" hidden="1" customWidth="1"/>
    <col min="24" max="24" width="5.875" style="1432" hidden="1" customWidth="1"/>
    <col min="25" max="25" width="5.125" style="1432" hidden="1" customWidth="1"/>
    <col min="26" max="26" width="8.875" style="1432" hidden="1" customWidth="1"/>
    <col min="27" max="27" width="5.625" style="1637" hidden="1" customWidth="1"/>
    <col min="28" max="28" width="9.75390625" style="8" hidden="1" customWidth="1"/>
    <col min="29" max="29" width="8.125" style="8" hidden="1" customWidth="1"/>
    <col min="30" max="30" width="9.125" style="8" hidden="1" customWidth="1"/>
    <col min="31" max="31" width="5.75390625" style="8" hidden="1" customWidth="1" outlineLevel="1"/>
    <col min="32" max="32" width="5.25390625" style="8" hidden="1" customWidth="1" outlineLevel="1"/>
    <col min="33" max="33" width="5.75390625" style="8" hidden="1" customWidth="1" outlineLevel="1"/>
    <col min="34" max="34" width="6.125" style="8" hidden="1" customWidth="1" outlineLevel="1"/>
    <col min="35" max="36" width="7.125" style="8" hidden="1" customWidth="1" outlineLevel="1"/>
    <col min="37" max="37" width="4.375" style="8" hidden="1" customWidth="1" outlineLevel="1"/>
    <col min="38" max="38" width="5.375" style="8" hidden="1" customWidth="1" outlineLevel="1"/>
    <col min="39" max="39" width="3.125" style="8" hidden="1" customWidth="1" outlineLevel="1"/>
    <col min="40" max="40" width="3.625" style="8" hidden="1" customWidth="1" outlineLevel="1"/>
    <col min="41" max="41" width="4.75390625" style="8" hidden="1" customWidth="1" outlineLevel="1"/>
    <col min="42" max="42" width="5.875" style="8" hidden="1" customWidth="1" outlineLevel="1"/>
    <col min="43" max="43" width="7.625" style="8" hidden="1" customWidth="1" outlineLevel="1"/>
    <col min="44" max="44" width="7.875" style="8" hidden="1" customWidth="1" outlineLevel="1"/>
    <col min="45" max="45" width="6.625" style="8" hidden="1" customWidth="1" outlineLevel="1"/>
    <col min="46" max="46" width="4.375" style="8" hidden="1" customWidth="1" outlineLevel="1"/>
    <col min="47" max="47" width="7.125" style="8" hidden="1" customWidth="1" outlineLevel="1"/>
    <col min="48" max="48" width="4.875" style="8" hidden="1" customWidth="1" outlineLevel="1"/>
    <col min="49" max="49" width="4.75390625" style="8" hidden="1" customWidth="1" outlineLevel="1"/>
    <col min="50" max="50" width="3.875" style="8" hidden="1" customWidth="1" outlineLevel="1"/>
    <col min="51" max="51" width="7.00390625" style="8" hidden="1" customWidth="1" outlineLevel="1"/>
    <col min="52" max="52" width="5.375" style="8" hidden="1" customWidth="1" collapsed="1"/>
    <col min="53" max="53" width="28.625" style="8" customWidth="1"/>
    <col min="54" max="54" width="5.25390625" style="8" customWidth="1"/>
    <col min="55" max="55" width="3.875" style="8" customWidth="1"/>
    <col min="56" max="56" width="8.375" style="8" customWidth="1"/>
    <col min="57" max="57" width="6.875" style="8" customWidth="1"/>
    <col min="58" max="59" width="6.625" style="8" customWidth="1"/>
    <col min="60" max="60" width="5.625" style="8" customWidth="1"/>
    <col min="61" max="61" width="6.875" style="8" customWidth="1"/>
    <col min="62" max="62" width="7.75390625" style="8" customWidth="1"/>
    <col min="63" max="63" width="9.375" style="8" customWidth="1"/>
    <col min="64" max="64" width="9.25390625" style="8" customWidth="1"/>
    <col min="65" max="65" width="7.625" style="8" customWidth="1"/>
    <col min="66" max="66" width="7.875" style="8" customWidth="1"/>
    <col min="67" max="67" width="4.375" style="8" customWidth="1"/>
    <col min="68" max="68" width="4.875" style="8" customWidth="1"/>
    <col min="69" max="16384" width="9.125" style="8" customWidth="1"/>
  </cols>
  <sheetData>
    <row r="1" spans="1:27" s="5" customFormat="1" ht="18" customHeight="1">
      <c r="A1" s="2206" t="s">
        <v>403</v>
      </c>
      <c r="B1" s="2207"/>
      <c r="C1" s="2207"/>
      <c r="D1" s="2207"/>
      <c r="E1" s="2207"/>
      <c r="F1" s="2207"/>
      <c r="G1" s="2207"/>
      <c r="H1" s="2207"/>
      <c r="I1" s="2207"/>
      <c r="J1" s="2207"/>
      <c r="K1" s="2207"/>
      <c r="L1" s="2207"/>
      <c r="M1" s="2207"/>
      <c r="N1" s="2207"/>
      <c r="O1" s="2207"/>
      <c r="P1" s="2207"/>
      <c r="Q1" s="2207"/>
      <c r="R1" s="2207"/>
      <c r="S1" s="2207"/>
      <c r="T1" s="2207"/>
      <c r="U1" s="2207"/>
      <c r="V1" s="2207"/>
      <c r="W1" s="2207"/>
      <c r="X1" s="2207"/>
      <c r="Y1" s="2207"/>
      <c r="Z1" s="2208"/>
      <c r="AA1" s="638"/>
    </row>
    <row r="2" spans="1:53" s="5" customFormat="1" ht="18.75" customHeight="1">
      <c r="A2" s="2227" t="s">
        <v>20</v>
      </c>
      <c r="B2" s="2080" t="s">
        <v>28</v>
      </c>
      <c r="C2" s="2228" t="s">
        <v>305</v>
      </c>
      <c r="D2" s="2228"/>
      <c r="E2" s="2183" t="s">
        <v>32</v>
      </c>
      <c r="F2" s="2183" t="s">
        <v>117</v>
      </c>
      <c r="G2" s="2183" t="s">
        <v>33</v>
      </c>
      <c r="H2" s="2080" t="s">
        <v>21</v>
      </c>
      <c r="I2" s="2080"/>
      <c r="J2" s="2080"/>
      <c r="K2" s="2080"/>
      <c r="L2" s="2080"/>
      <c r="M2" s="2080"/>
      <c r="N2" s="2128"/>
      <c r="O2" s="2128"/>
      <c r="P2" s="2128"/>
      <c r="Q2" s="2128"/>
      <c r="R2" s="2128"/>
      <c r="S2" s="2128"/>
      <c r="T2" s="2128"/>
      <c r="U2" s="2128"/>
      <c r="V2" s="2128"/>
      <c r="W2" s="2128"/>
      <c r="X2" s="2128"/>
      <c r="Y2" s="2128"/>
      <c r="Z2" s="2128"/>
      <c r="AA2" s="1665"/>
      <c r="AB2" s="1064"/>
      <c r="AC2" s="1064"/>
      <c r="AD2" s="1064"/>
      <c r="AE2" s="1064"/>
      <c r="AF2" s="1064"/>
      <c r="AG2" s="1064"/>
      <c r="AH2" s="1064"/>
      <c r="AI2" s="1064"/>
      <c r="AJ2" s="1064"/>
      <c r="AK2" s="1064"/>
      <c r="AL2" s="1064"/>
      <c r="AM2" s="1064"/>
      <c r="AN2" s="1064"/>
      <c r="AO2" s="1064"/>
      <c r="AP2" s="1064"/>
      <c r="AQ2" s="1064"/>
      <c r="AR2" s="1064"/>
      <c r="AS2" s="1064"/>
      <c r="AT2" s="1064"/>
      <c r="AU2" s="1064"/>
      <c r="AV2" s="1064"/>
      <c r="AW2" s="1064"/>
      <c r="AX2" s="1064"/>
      <c r="AY2" s="1064"/>
      <c r="AZ2" s="1064"/>
      <c r="BA2" s="2232" t="s">
        <v>398</v>
      </c>
    </row>
    <row r="3" spans="1:53" s="5" customFormat="1" ht="24.75" customHeight="1">
      <c r="A3" s="2227"/>
      <c r="B3" s="2080"/>
      <c r="C3" s="2228"/>
      <c r="D3" s="2228"/>
      <c r="E3" s="2183"/>
      <c r="F3" s="2183"/>
      <c r="G3" s="2183"/>
      <c r="H3" s="2183" t="s">
        <v>23</v>
      </c>
      <c r="I3" s="2229" t="s">
        <v>24</v>
      </c>
      <c r="J3" s="2229"/>
      <c r="K3" s="2229"/>
      <c r="L3" s="2229"/>
      <c r="M3" s="2183" t="s">
        <v>25</v>
      </c>
      <c r="N3" s="2128"/>
      <c r="O3" s="2128"/>
      <c r="P3" s="2128"/>
      <c r="Q3" s="2128"/>
      <c r="R3" s="2128"/>
      <c r="S3" s="2128"/>
      <c r="T3" s="2128"/>
      <c r="U3" s="2128"/>
      <c r="V3" s="2128"/>
      <c r="W3" s="2128"/>
      <c r="X3" s="2128"/>
      <c r="Y3" s="2128"/>
      <c r="Z3" s="2128"/>
      <c r="AA3" s="1665"/>
      <c r="AB3" s="1064"/>
      <c r="AC3" s="1064"/>
      <c r="AD3" s="1064"/>
      <c r="AE3" s="1064"/>
      <c r="AF3" s="1064"/>
      <c r="AG3" s="1064"/>
      <c r="AH3" s="1064"/>
      <c r="AI3" s="1064"/>
      <c r="AJ3" s="1064"/>
      <c r="AK3" s="1064"/>
      <c r="AL3" s="1064"/>
      <c r="AM3" s="1064"/>
      <c r="AN3" s="1064"/>
      <c r="AO3" s="1064"/>
      <c r="AP3" s="1064"/>
      <c r="AQ3" s="1064"/>
      <c r="AR3" s="1064"/>
      <c r="AS3" s="1064"/>
      <c r="AT3" s="1064"/>
      <c r="AU3" s="1064"/>
      <c r="AV3" s="1064"/>
      <c r="AW3" s="1064"/>
      <c r="AX3" s="1064"/>
      <c r="AY3" s="1064"/>
      <c r="AZ3" s="1064"/>
      <c r="BA3" s="2232"/>
    </row>
    <row r="4" spans="1:53" s="5" customFormat="1" ht="18" customHeight="1">
      <c r="A4" s="2227"/>
      <c r="B4" s="2080"/>
      <c r="C4" s="2183" t="s">
        <v>26</v>
      </c>
      <c r="D4" s="2183" t="s">
        <v>27</v>
      </c>
      <c r="E4" s="2183"/>
      <c r="F4" s="2183"/>
      <c r="G4" s="2183"/>
      <c r="H4" s="2183"/>
      <c r="I4" s="2193" t="s">
        <v>118</v>
      </c>
      <c r="J4" s="2183" t="s">
        <v>38</v>
      </c>
      <c r="K4" s="2193" t="s">
        <v>39</v>
      </c>
      <c r="L4" s="2230" t="s">
        <v>40</v>
      </c>
      <c r="M4" s="2183"/>
      <c r="N4" s="2128" t="s">
        <v>295</v>
      </c>
      <c r="O4" s="2128"/>
      <c r="P4" s="2128"/>
      <c r="Q4" s="2128"/>
      <c r="R4" s="2128" t="s">
        <v>296</v>
      </c>
      <c r="S4" s="2128"/>
      <c r="T4" s="2128"/>
      <c r="U4" s="2128"/>
      <c r="V4" s="2128" t="s">
        <v>291</v>
      </c>
      <c r="W4" s="2128"/>
      <c r="X4" s="2128"/>
      <c r="Y4" s="2128"/>
      <c r="Z4" s="2128"/>
      <c r="AA4" s="1665"/>
      <c r="AB4" s="1064"/>
      <c r="AC4" s="1064"/>
      <c r="AD4" s="1064"/>
      <c r="AE4" s="1064"/>
      <c r="AF4" s="1064"/>
      <c r="AG4" s="1064"/>
      <c r="AH4" s="1064"/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2232"/>
    </row>
    <row r="5" spans="1:68" s="5" customFormat="1" ht="15.75">
      <c r="A5" s="2227"/>
      <c r="B5" s="2080"/>
      <c r="C5" s="2183"/>
      <c r="D5" s="2183"/>
      <c r="E5" s="2183"/>
      <c r="F5" s="2183"/>
      <c r="G5" s="2183"/>
      <c r="H5" s="2183"/>
      <c r="I5" s="2193"/>
      <c r="J5" s="2183"/>
      <c r="K5" s="2193"/>
      <c r="L5" s="2230"/>
      <c r="M5" s="2183"/>
      <c r="N5" s="2231">
        <v>1</v>
      </c>
      <c r="O5" s="2231"/>
      <c r="P5" s="2231">
        <v>2</v>
      </c>
      <c r="Q5" s="2231"/>
      <c r="R5" s="2231">
        <v>3</v>
      </c>
      <c r="S5" s="2231"/>
      <c r="T5" s="2231">
        <v>4</v>
      </c>
      <c r="U5" s="2231"/>
      <c r="V5" s="2231">
        <v>5</v>
      </c>
      <c r="W5" s="2231"/>
      <c r="X5" s="2231" t="s">
        <v>297</v>
      </c>
      <c r="Y5" s="2231"/>
      <c r="Z5" s="1196" t="s">
        <v>298</v>
      </c>
      <c r="AA5" s="1665"/>
      <c r="AB5" s="1065">
        <v>22.5</v>
      </c>
      <c r="AC5" s="1064"/>
      <c r="AD5" s="1064"/>
      <c r="AE5" s="1064"/>
      <c r="AF5" s="1064"/>
      <c r="AG5" s="1064"/>
      <c r="AH5" s="1064"/>
      <c r="AI5" s="1064"/>
      <c r="AJ5" s="1064"/>
      <c r="AK5" s="1064"/>
      <c r="AL5" s="1064"/>
      <c r="AM5" s="1064"/>
      <c r="AN5" s="1064"/>
      <c r="AO5" s="1064"/>
      <c r="AP5" s="1064"/>
      <c r="AQ5" s="1064"/>
      <c r="AR5" s="1064"/>
      <c r="AS5" s="1064"/>
      <c r="AT5" s="1064"/>
      <c r="AU5" s="1064"/>
      <c r="AV5" s="1064"/>
      <c r="AW5" s="1064"/>
      <c r="AX5" s="1064"/>
      <c r="AY5" s="1064"/>
      <c r="AZ5" s="1064"/>
      <c r="BA5" s="2232"/>
      <c r="BD5" s="2185">
        <v>1</v>
      </c>
      <c r="BE5" s="2186"/>
      <c r="BF5" s="2185">
        <v>2</v>
      </c>
      <c r="BG5" s="2186"/>
      <c r="BH5" s="2185">
        <v>3</v>
      </c>
      <c r="BI5" s="2186"/>
      <c r="BJ5" s="2185">
        <v>4</v>
      </c>
      <c r="BK5" s="2186"/>
      <c r="BL5" s="2185">
        <v>5</v>
      </c>
      <c r="BM5" s="2186"/>
      <c r="BN5" s="2185" t="s">
        <v>297</v>
      </c>
      <c r="BO5" s="2186"/>
      <c r="BP5" s="1520" t="s">
        <v>298</v>
      </c>
    </row>
    <row r="6" spans="1:56" s="5" customFormat="1" ht="18.75" customHeight="1">
      <c r="A6" s="2227"/>
      <c r="B6" s="2080"/>
      <c r="C6" s="2183"/>
      <c r="D6" s="2183"/>
      <c r="E6" s="2183"/>
      <c r="F6" s="2183"/>
      <c r="G6" s="2183"/>
      <c r="H6" s="2183"/>
      <c r="I6" s="2193"/>
      <c r="J6" s="2183"/>
      <c r="K6" s="2193"/>
      <c r="L6" s="2230"/>
      <c r="M6" s="2183"/>
      <c r="N6" s="2128"/>
      <c r="O6" s="2128"/>
      <c r="P6" s="2128"/>
      <c r="Q6" s="2128"/>
      <c r="R6" s="2128"/>
      <c r="S6" s="2128"/>
      <c r="T6" s="2128"/>
      <c r="U6" s="2128"/>
      <c r="V6" s="2128"/>
      <c r="W6" s="2128"/>
      <c r="X6" s="2128"/>
      <c r="Y6" s="2128"/>
      <c r="Z6" s="2128"/>
      <c r="AA6" s="1665"/>
      <c r="AB6" s="1065">
        <v>63.5</v>
      </c>
      <c r="AC6" s="1064"/>
      <c r="AD6" s="1064"/>
      <c r="AE6" s="1064"/>
      <c r="AF6" s="1064"/>
      <c r="AG6" s="1064"/>
      <c r="AH6" s="1064"/>
      <c r="AI6" s="1064"/>
      <c r="AJ6" s="1064"/>
      <c r="AK6" s="1064"/>
      <c r="AL6" s="1064"/>
      <c r="AM6" s="1064"/>
      <c r="AN6" s="1064"/>
      <c r="AO6" s="1064"/>
      <c r="AP6" s="1064"/>
      <c r="AQ6" s="1064"/>
      <c r="AR6" s="1064"/>
      <c r="AS6" s="1064"/>
      <c r="AT6" s="1064"/>
      <c r="AU6" s="1064"/>
      <c r="AV6" s="1064"/>
      <c r="AW6" s="1064"/>
      <c r="AX6" s="1064"/>
      <c r="AY6" s="1064"/>
      <c r="AZ6" s="1064"/>
      <c r="BA6" s="2232"/>
      <c r="BD6" s="5" t="s">
        <v>31</v>
      </c>
    </row>
    <row r="7" spans="1:53" s="5" customFormat="1" ht="76.5" customHeight="1">
      <c r="A7" s="2227"/>
      <c r="B7" s="2080"/>
      <c r="C7" s="2183"/>
      <c r="D7" s="2183"/>
      <c r="E7" s="2183"/>
      <c r="F7" s="2183"/>
      <c r="G7" s="2183"/>
      <c r="H7" s="2183"/>
      <c r="I7" s="2193"/>
      <c r="J7" s="2183"/>
      <c r="K7" s="2193"/>
      <c r="L7" s="2230"/>
      <c r="M7" s="2183"/>
      <c r="N7" s="1663" t="s">
        <v>348</v>
      </c>
      <c r="O7" s="1664" t="s">
        <v>349</v>
      </c>
      <c r="P7" s="1664" t="s">
        <v>348</v>
      </c>
      <c r="Q7" s="1664" t="s">
        <v>349</v>
      </c>
      <c r="R7" s="1663" t="s">
        <v>348</v>
      </c>
      <c r="S7" s="1664" t="s">
        <v>349</v>
      </c>
      <c r="T7" s="1664" t="s">
        <v>348</v>
      </c>
      <c r="U7" s="1664" t="s">
        <v>349</v>
      </c>
      <c r="V7" s="1663" t="s">
        <v>348</v>
      </c>
      <c r="W7" s="1664" t="s">
        <v>349</v>
      </c>
      <c r="X7" s="1664" t="s">
        <v>348</v>
      </c>
      <c r="Y7" s="1664" t="s">
        <v>349</v>
      </c>
      <c r="Z7" s="1196"/>
      <c r="AA7" s="1665"/>
      <c r="AB7" s="1065">
        <v>137.5</v>
      </c>
      <c r="AC7" s="1064"/>
      <c r="AD7" s="1064"/>
      <c r="AE7" s="1064"/>
      <c r="AF7" s="1064"/>
      <c r="AG7" s="1064"/>
      <c r="AH7" s="1064"/>
      <c r="AI7" s="1064"/>
      <c r="AJ7" s="1064"/>
      <c r="AK7" s="1064"/>
      <c r="AL7" s="1064"/>
      <c r="AM7" s="1064"/>
      <c r="AN7" s="1064"/>
      <c r="AO7" s="1064"/>
      <c r="AP7" s="1064"/>
      <c r="AQ7" s="1064"/>
      <c r="AR7" s="1064"/>
      <c r="AS7" s="1064"/>
      <c r="AT7" s="1064"/>
      <c r="AU7" s="1064"/>
      <c r="AV7" s="1064"/>
      <c r="AW7" s="1064"/>
      <c r="AX7" s="1064"/>
      <c r="AY7" s="1064"/>
      <c r="AZ7" s="1064"/>
      <c r="BA7" s="2232"/>
    </row>
    <row r="8" spans="1:56" s="5" customFormat="1" ht="22.5" customHeight="1">
      <c r="A8" s="1676" t="s">
        <v>123</v>
      </c>
      <c r="B8" s="1677" t="s">
        <v>113</v>
      </c>
      <c r="C8" s="1678"/>
      <c r="D8" s="1678"/>
      <c r="E8" s="1679"/>
      <c r="F8" s="1679"/>
      <c r="G8" s="1680">
        <v>4.5</v>
      </c>
      <c r="H8" s="1681">
        <f>G8*30</f>
        <v>135</v>
      </c>
      <c r="I8" s="1682"/>
      <c r="J8" s="1682"/>
      <c r="K8" s="1682"/>
      <c r="L8" s="1682"/>
      <c r="M8" s="1682"/>
      <c r="N8" s="1683"/>
      <c r="O8" s="1684"/>
      <c r="P8" s="1685"/>
      <c r="Q8" s="1686"/>
      <c r="R8" s="1687"/>
      <c r="S8" s="1688"/>
      <c r="T8" s="1688"/>
      <c r="U8" s="1688"/>
      <c r="V8" s="1687"/>
      <c r="W8" s="1688"/>
      <c r="X8" s="1688"/>
      <c r="Y8" s="1688"/>
      <c r="Z8" s="1688"/>
      <c r="AA8" s="1689"/>
      <c r="AB8" s="1690" t="s">
        <v>300</v>
      </c>
      <c r="AC8" s="2233"/>
      <c r="AD8" s="2233"/>
      <c r="AE8" s="2233"/>
      <c r="AF8" s="2233"/>
      <c r="AG8" s="2233"/>
      <c r="AH8" s="2233"/>
      <c r="AI8" s="2233"/>
      <c r="AJ8" s="2233"/>
      <c r="AK8" s="2233"/>
      <c r="AL8" s="2233"/>
      <c r="AM8" s="2233"/>
      <c r="AN8" s="2233"/>
      <c r="AO8" s="2233"/>
      <c r="AP8" s="2233"/>
      <c r="AQ8" s="2233"/>
      <c r="AR8" s="2233"/>
      <c r="AS8" s="1691"/>
      <c r="AT8" s="1690"/>
      <c r="AU8" s="1690"/>
      <c r="AV8" s="1690"/>
      <c r="AW8" s="1690"/>
      <c r="AX8" s="1690"/>
      <c r="AY8" s="1690"/>
      <c r="AZ8" s="1690"/>
      <c r="BA8" s="1690"/>
      <c r="BD8" s="5" t="s">
        <v>396</v>
      </c>
    </row>
    <row r="9" spans="1:56" s="5" customFormat="1" ht="26.25" customHeight="1">
      <c r="A9" s="1676" t="s">
        <v>195</v>
      </c>
      <c r="B9" s="1692" t="s">
        <v>399</v>
      </c>
      <c r="C9" s="1678">
        <v>1</v>
      </c>
      <c r="D9" s="1681"/>
      <c r="E9" s="1695"/>
      <c r="F9" s="1695"/>
      <c r="G9" s="1680">
        <v>1.5</v>
      </c>
      <c r="H9" s="1681">
        <f>G9*30</f>
        <v>45</v>
      </c>
      <c r="I9" s="1682">
        <v>4</v>
      </c>
      <c r="J9" s="1682">
        <v>4</v>
      </c>
      <c r="K9" s="1682"/>
      <c r="L9" s="1682">
        <v>0</v>
      </c>
      <c r="M9" s="1678">
        <f>H9-I9</f>
        <v>41</v>
      </c>
      <c r="N9" s="1694">
        <v>4</v>
      </c>
      <c r="O9" s="1676"/>
      <c r="P9" s="1685"/>
      <c r="Q9" s="1686"/>
      <c r="R9" s="1687"/>
      <c r="S9" s="1688"/>
      <c r="T9" s="1688"/>
      <c r="U9" s="1688"/>
      <c r="V9" s="1687"/>
      <c r="W9" s="1688"/>
      <c r="X9" s="1688"/>
      <c r="Y9" s="1688"/>
      <c r="Z9" s="1688"/>
      <c r="AA9" s="1689">
        <v>1</v>
      </c>
      <c r="AB9" s="1690"/>
      <c r="AC9" s="1696"/>
      <c r="AD9" s="1697"/>
      <c r="AE9" s="1697"/>
      <c r="AF9" s="1698"/>
      <c r="AG9" s="1699"/>
      <c r="AH9" s="1699">
        <v>1</v>
      </c>
      <c r="AI9" s="1700"/>
      <c r="AJ9" s="1700"/>
      <c r="AK9" s="1700"/>
      <c r="AL9" s="1700"/>
      <c r="AM9" s="1700"/>
      <c r="AN9" s="1700"/>
      <c r="AO9" s="1700"/>
      <c r="AP9" s="1700"/>
      <c r="AQ9" s="1700"/>
      <c r="AR9" s="1700"/>
      <c r="AS9" s="1700"/>
      <c r="AT9" s="1690"/>
      <c r="AU9" s="1690"/>
      <c r="AV9" s="1690"/>
      <c r="AW9" s="1690"/>
      <c r="AX9" s="1690"/>
      <c r="AY9" s="1690"/>
      <c r="AZ9" s="1690"/>
      <c r="BA9" s="1690"/>
      <c r="BD9" s="5" t="str">
        <f>IF(N9&lt;&gt;"","так","")</f>
        <v>так</v>
      </c>
    </row>
    <row r="10" spans="1:53" ht="18.75">
      <c r="A10" s="1676" t="s">
        <v>131</v>
      </c>
      <c r="B10" s="1560" t="s">
        <v>261</v>
      </c>
      <c r="C10" s="1701"/>
      <c r="D10" s="1701"/>
      <c r="E10" s="1702"/>
      <c r="F10" s="1702"/>
      <c r="G10" s="1680">
        <v>13.5</v>
      </c>
      <c r="H10" s="1703">
        <v>405</v>
      </c>
      <c r="I10" s="1704"/>
      <c r="J10" s="1704"/>
      <c r="K10" s="1705"/>
      <c r="L10" s="1705"/>
      <c r="M10" s="1678"/>
      <c r="N10" s="1706"/>
      <c r="O10" s="1707"/>
      <c r="P10" s="1707"/>
      <c r="Q10" s="1707"/>
      <c r="R10" s="1708"/>
      <c r="S10" s="1709"/>
      <c r="T10" s="1709"/>
      <c r="U10" s="1709"/>
      <c r="V10" s="1708"/>
      <c r="W10" s="1709"/>
      <c r="X10" s="1709"/>
      <c r="Y10" s="1709"/>
      <c r="Z10" s="1710"/>
      <c r="AA10" s="1711"/>
      <c r="AB10" s="1712"/>
      <c r="AC10" s="1712"/>
      <c r="AD10" s="1712"/>
      <c r="AE10" s="1712"/>
      <c r="AF10" s="1712"/>
      <c r="AG10" s="1712"/>
      <c r="AH10" s="1712"/>
      <c r="AI10" s="1712"/>
      <c r="AJ10" s="1712"/>
      <c r="AK10" s="1712"/>
      <c r="AL10" s="1712"/>
      <c r="AM10" s="1712"/>
      <c r="AN10" s="1712"/>
      <c r="AO10" s="1712"/>
      <c r="AP10" s="1712"/>
      <c r="AQ10" s="1712"/>
      <c r="AR10" s="1712"/>
      <c r="AS10" s="1712"/>
      <c r="AT10" s="1712"/>
      <c r="AU10" s="1712"/>
      <c r="AV10" s="1712"/>
      <c r="AW10" s="1712"/>
      <c r="AX10" s="1712"/>
      <c r="AY10" s="1712"/>
      <c r="AZ10" s="1712"/>
      <c r="BA10" s="1712"/>
    </row>
    <row r="11" spans="1:53" ht="18.75">
      <c r="A11" s="1676" t="s">
        <v>132</v>
      </c>
      <c r="B11" s="1692" t="s">
        <v>400</v>
      </c>
      <c r="C11" s="1713">
        <v>1</v>
      </c>
      <c r="D11" s="1714"/>
      <c r="E11" s="1701"/>
      <c r="F11" s="1701"/>
      <c r="G11" s="1680">
        <v>4</v>
      </c>
      <c r="H11" s="1703">
        <v>120</v>
      </c>
      <c r="I11" s="1715">
        <v>16</v>
      </c>
      <c r="J11" s="1703" t="s">
        <v>273</v>
      </c>
      <c r="K11" s="1713"/>
      <c r="L11" s="1713" t="s">
        <v>274</v>
      </c>
      <c r="M11" s="1678">
        <v>104</v>
      </c>
      <c r="N11" s="1716">
        <v>12</v>
      </c>
      <c r="O11" s="1717">
        <v>4</v>
      </c>
      <c r="P11" s="1685"/>
      <c r="Q11" s="1693"/>
      <c r="R11" s="1718"/>
      <c r="S11" s="1709"/>
      <c r="T11" s="1709"/>
      <c r="U11" s="1709"/>
      <c r="V11" s="1719"/>
      <c r="W11" s="1710"/>
      <c r="X11" s="1710"/>
      <c r="Y11" s="1710"/>
      <c r="Z11" s="1710"/>
      <c r="AA11" s="1711"/>
      <c r="AB11" s="1712"/>
      <c r="AC11" s="1712"/>
      <c r="AD11" s="1712"/>
      <c r="AE11" s="1712"/>
      <c r="AF11" s="1712"/>
      <c r="AG11" s="1712"/>
      <c r="AH11" s="1712"/>
      <c r="AI11" s="1712"/>
      <c r="AJ11" s="1712"/>
      <c r="AK11" s="1712"/>
      <c r="AL11" s="1712"/>
      <c r="AM11" s="1712"/>
      <c r="AN11" s="1712"/>
      <c r="AO11" s="1712"/>
      <c r="AP11" s="1712"/>
      <c r="AQ11" s="1712"/>
      <c r="AR11" s="1712"/>
      <c r="AS11" s="1712"/>
      <c r="AT11" s="1712"/>
      <c r="AU11" s="1712"/>
      <c r="AV11" s="1712"/>
      <c r="AW11" s="1712"/>
      <c r="AX11" s="1712"/>
      <c r="AY11" s="1712"/>
      <c r="AZ11" s="1712"/>
      <c r="BA11" s="1712"/>
    </row>
    <row r="12" spans="1:53" ht="18.75">
      <c r="A12" s="1676" t="s">
        <v>142</v>
      </c>
      <c r="B12" s="1560" t="s">
        <v>42</v>
      </c>
      <c r="C12" s="1701"/>
      <c r="D12" s="1701"/>
      <c r="E12" s="1702"/>
      <c r="F12" s="1702"/>
      <c r="G12" s="1680">
        <v>12</v>
      </c>
      <c r="H12" s="1703">
        <v>360</v>
      </c>
      <c r="I12" s="1678"/>
      <c r="J12" s="1704"/>
      <c r="K12" s="1705"/>
      <c r="L12" s="1705"/>
      <c r="M12" s="1678"/>
      <c r="N12" s="1706"/>
      <c r="O12" s="1707"/>
      <c r="P12" s="1707"/>
      <c r="Q12" s="1707"/>
      <c r="R12" s="1708"/>
      <c r="S12" s="1709"/>
      <c r="T12" s="1709"/>
      <c r="U12" s="1709"/>
      <c r="V12" s="1708"/>
      <c r="W12" s="1709"/>
      <c r="X12" s="1709"/>
      <c r="Y12" s="1709"/>
      <c r="Z12" s="1709"/>
      <c r="AA12" s="1711"/>
      <c r="AB12" s="1712"/>
      <c r="AC12" s="1712"/>
      <c r="AD12" s="1712"/>
      <c r="AE12" s="1712"/>
      <c r="AF12" s="1712"/>
      <c r="AG12" s="1712"/>
      <c r="AH12" s="1712"/>
      <c r="AI12" s="1712"/>
      <c r="AJ12" s="1712"/>
      <c r="AK12" s="1712"/>
      <c r="AL12" s="1712"/>
      <c r="AM12" s="1712"/>
      <c r="AN12" s="1712"/>
      <c r="AO12" s="1712"/>
      <c r="AP12" s="1712"/>
      <c r="AQ12" s="1712"/>
      <c r="AR12" s="1712"/>
      <c r="AS12" s="1712"/>
      <c r="AT12" s="1712"/>
      <c r="AU12" s="1712"/>
      <c r="AV12" s="1712"/>
      <c r="AW12" s="1712"/>
      <c r="AX12" s="1712"/>
      <c r="AY12" s="1712"/>
      <c r="AZ12" s="1712"/>
      <c r="BA12" s="1712"/>
    </row>
    <row r="13" spans="1:53" ht="18.75">
      <c r="A13" s="1676"/>
      <c r="B13" s="1692" t="s">
        <v>401</v>
      </c>
      <c r="C13" s="1714"/>
      <c r="D13" s="1713">
        <v>1</v>
      </c>
      <c r="E13" s="1720"/>
      <c r="F13" s="1685"/>
      <c r="G13" s="1686">
        <v>3.5</v>
      </c>
      <c r="H13" s="1721">
        <v>105</v>
      </c>
      <c r="I13" s="1703">
        <v>16</v>
      </c>
      <c r="J13" s="1559" t="s">
        <v>275</v>
      </c>
      <c r="K13" s="1559" t="s">
        <v>276</v>
      </c>
      <c r="L13" s="1676" t="s">
        <v>279</v>
      </c>
      <c r="M13" s="1682">
        <v>89</v>
      </c>
      <c r="N13" s="1706">
        <v>14</v>
      </c>
      <c r="O13" s="1717">
        <v>2</v>
      </c>
      <c r="P13" s="1559"/>
      <c r="Q13" s="1722"/>
      <c r="R13" s="1718"/>
      <c r="S13" s="1709"/>
      <c r="T13" s="1709"/>
      <c r="U13" s="1709"/>
      <c r="V13" s="1708"/>
      <c r="W13" s="1709"/>
      <c r="X13" s="1709"/>
      <c r="Y13" s="1709"/>
      <c r="Z13" s="1709"/>
      <c r="AA13" s="1711"/>
      <c r="AB13" s="1712"/>
      <c r="AC13" s="1712"/>
      <c r="AD13" s="1712"/>
      <c r="AE13" s="1712"/>
      <c r="AF13" s="1712"/>
      <c r="AG13" s="1712"/>
      <c r="AH13" s="1712"/>
      <c r="AI13" s="1712"/>
      <c r="AJ13" s="1712"/>
      <c r="AK13" s="1712"/>
      <c r="AL13" s="1712"/>
      <c r="AM13" s="1712"/>
      <c r="AN13" s="1712"/>
      <c r="AO13" s="1712"/>
      <c r="AP13" s="1712"/>
      <c r="AQ13" s="1712"/>
      <c r="AR13" s="1712"/>
      <c r="AS13" s="1712"/>
      <c r="AT13" s="1712"/>
      <c r="AU13" s="1712"/>
      <c r="AV13" s="1712"/>
      <c r="AW13" s="1712"/>
      <c r="AX13" s="1712"/>
      <c r="AY13" s="1712"/>
      <c r="AZ13" s="1712"/>
      <c r="BA13" s="1712"/>
    </row>
    <row r="14" spans="1:53" ht="22.5" customHeight="1">
      <c r="A14" s="1676" t="s">
        <v>147</v>
      </c>
      <c r="B14" s="1560" t="s">
        <v>308</v>
      </c>
      <c r="C14" s="1678"/>
      <c r="D14" s="1723"/>
      <c r="E14" s="1724"/>
      <c r="F14" s="1724"/>
      <c r="G14" s="1693">
        <v>8</v>
      </c>
      <c r="H14" s="1681">
        <v>240</v>
      </c>
      <c r="I14" s="1704"/>
      <c r="J14" s="1704"/>
      <c r="K14" s="1705"/>
      <c r="L14" s="1678"/>
      <c r="M14" s="1678"/>
      <c r="N14" s="1706"/>
      <c r="O14" s="1707"/>
      <c r="P14" s="1707"/>
      <c r="Q14" s="1707"/>
      <c r="R14" s="1708"/>
      <c r="S14" s="1709"/>
      <c r="T14" s="1717"/>
      <c r="U14" s="1717"/>
      <c r="V14" s="1708"/>
      <c r="W14" s="1709"/>
      <c r="X14" s="1709"/>
      <c r="Y14" s="1709"/>
      <c r="Z14" s="1709"/>
      <c r="AA14" s="1711"/>
      <c r="AB14" s="1712"/>
      <c r="AC14" s="1712"/>
      <c r="AD14" s="1712"/>
      <c r="AE14" s="1712"/>
      <c r="AF14" s="1712"/>
      <c r="AG14" s="1712"/>
      <c r="AH14" s="1712"/>
      <c r="AI14" s="1712"/>
      <c r="AJ14" s="1712"/>
      <c r="AK14" s="1712"/>
      <c r="AL14" s="1712"/>
      <c r="AM14" s="1712"/>
      <c r="AN14" s="1712"/>
      <c r="AO14" s="1712"/>
      <c r="AP14" s="1712"/>
      <c r="AQ14" s="1712"/>
      <c r="AR14" s="1712"/>
      <c r="AS14" s="1712"/>
      <c r="AT14" s="1712"/>
      <c r="AU14" s="1712"/>
      <c r="AV14" s="1712"/>
      <c r="AW14" s="1712"/>
      <c r="AX14" s="1712"/>
      <c r="AY14" s="1712"/>
      <c r="AZ14" s="1712"/>
      <c r="BA14" s="1712"/>
    </row>
    <row r="15" spans="1:53" ht="18.75">
      <c r="A15" s="1676" t="s">
        <v>309</v>
      </c>
      <c r="B15" s="1692" t="s">
        <v>402</v>
      </c>
      <c r="C15" s="1705">
        <v>1</v>
      </c>
      <c r="D15" s="1701"/>
      <c r="E15" s="1701"/>
      <c r="F15" s="1702"/>
      <c r="G15" s="1693">
        <v>6</v>
      </c>
      <c r="H15" s="1681">
        <v>180</v>
      </c>
      <c r="I15" s="1704">
        <v>8</v>
      </c>
      <c r="J15" s="1704" t="s">
        <v>276</v>
      </c>
      <c r="K15" s="1705" t="s">
        <v>376</v>
      </c>
      <c r="L15" s="1705"/>
      <c r="M15" s="1678">
        <v>172</v>
      </c>
      <c r="N15" s="1706">
        <v>8</v>
      </c>
      <c r="O15" s="1707" t="s">
        <v>377</v>
      </c>
      <c r="P15" s="1707"/>
      <c r="Q15" s="1707"/>
      <c r="R15" s="1708"/>
      <c r="S15" s="1709"/>
      <c r="T15" s="1717"/>
      <c r="U15" s="1717"/>
      <c r="V15" s="1708"/>
      <c r="W15" s="1709"/>
      <c r="X15" s="1709"/>
      <c r="Y15" s="1709"/>
      <c r="Z15" s="1709"/>
      <c r="AA15" s="1711"/>
      <c r="AB15" s="1712"/>
      <c r="AC15" s="1712"/>
      <c r="AD15" s="1712"/>
      <c r="AE15" s="1712"/>
      <c r="AF15" s="1712"/>
      <c r="AG15" s="1712"/>
      <c r="AH15" s="1712"/>
      <c r="AI15" s="1712"/>
      <c r="AJ15" s="1712"/>
      <c r="AK15" s="1712"/>
      <c r="AL15" s="1712"/>
      <c r="AM15" s="1712"/>
      <c r="AN15" s="1712"/>
      <c r="AO15" s="1712"/>
      <c r="AP15" s="1712"/>
      <c r="AQ15" s="1712"/>
      <c r="AR15" s="1712"/>
      <c r="AS15" s="1712"/>
      <c r="AT15" s="1712"/>
      <c r="AU15" s="1712"/>
      <c r="AV15" s="1712"/>
      <c r="AW15" s="1712"/>
      <c r="AX15" s="1712"/>
      <c r="AY15" s="1712"/>
      <c r="AZ15" s="1712"/>
      <c r="BA15" s="1712"/>
    </row>
    <row r="16" spans="1:53" ht="18.75">
      <c r="A16" s="1676" t="s">
        <v>151</v>
      </c>
      <c r="B16" s="1560" t="s">
        <v>82</v>
      </c>
      <c r="C16" s="1705"/>
      <c r="D16" s="1701"/>
      <c r="E16" s="1702"/>
      <c r="F16" s="1702"/>
      <c r="G16" s="1680">
        <v>4</v>
      </c>
      <c r="H16" s="1681">
        <v>120</v>
      </c>
      <c r="I16" s="1704"/>
      <c r="J16" s="1704"/>
      <c r="K16" s="1705"/>
      <c r="L16" s="1705"/>
      <c r="M16" s="1678"/>
      <c r="N16" s="1706"/>
      <c r="O16" s="1707"/>
      <c r="P16" s="1707"/>
      <c r="Q16" s="1707"/>
      <c r="R16" s="1708"/>
      <c r="S16" s="1709"/>
      <c r="T16" s="1709"/>
      <c r="U16" s="1709"/>
      <c r="V16" s="1725"/>
      <c r="W16" s="1707"/>
      <c r="X16" s="1707"/>
      <c r="Y16" s="1707"/>
      <c r="Z16" s="1709"/>
      <c r="AA16" s="1711"/>
      <c r="AB16" s="1712"/>
      <c r="AC16" s="1712"/>
      <c r="AD16" s="1712"/>
      <c r="AE16" s="1712"/>
      <c r="AF16" s="1712"/>
      <c r="AG16" s="1712"/>
      <c r="AH16" s="1712"/>
      <c r="AI16" s="1712"/>
      <c r="AJ16" s="1712"/>
      <c r="AK16" s="1712"/>
      <c r="AL16" s="1712"/>
      <c r="AM16" s="1712"/>
      <c r="AN16" s="1712"/>
      <c r="AO16" s="1712"/>
      <c r="AP16" s="1712"/>
      <c r="AQ16" s="1712"/>
      <c r="AR16" s="1712"/>
      <c r="AS16" s="1712"/>
      <c r="AT16" s="1712"/>
      <c r="AU16" s="1712"/>
      <c r="AV16" s="1712"/>
      <c r="AW16" s="1712"/>
      <c r="AX16" s="1712"/>
      <c r="AY16" s="1712"/>
      <c r="AZ16" s="1712"/>
      <c r="BA16" s="1712"/>
    </row>
    <row r="17" spans="1:53" ht="18.75">
      <c r="A17" s="1676" t="s">
        <v>152</v>
      </c>
      <c r="B17" s="1692" t="s">
        <v>402</v>
      </c>
      <c r="C17" s="1705"/>
      <c r="D17" s="1705">
        <v>1</v>
      </c>
      <c r="E17" s="1702"/>
      <c r="F17" s="1702"/>
      <c r="G17" s="1693">
        <v>3</v>
      </c>
      <c r="H17" s="1681">
        <v>90</v>
      </c>
      <c r="I17" s="1704">
        <v>8</v>
      </c>
      <c r="J17" s="1704" t="s">
        <v>276</v>
      </c>
      <c r="K17" s="1705" t="s">
        <v>277</v>
      </c>
      <c r="L17" s="1705"/>
      <c r="M17" s="1678">
        <v>82</v>
      </c>
      <c r="N17" s="1726">
        <v>8</v>
      </c>
      <c r="O17" s="1717">
        <v>0</v>
      </c>
      <c r="P17" s="1707"/>
      <c r="Q17" s="1707"/>
      <c r="R17" s="1708"/>
      <c r="S17" s="1709"/>
      <c r="T17" s="1709"/>
      <c r="U17" s="1709"/>
      <c r="V17" s="1725"/>
      <c r="W17" s="1707"/>
      <c r="X17" s="1707"/>
      <c r="Y17" s="1707"/>
      <c r="Z17" s="1709"/>
      <c r="AA17" s="1711"/>
      <c r="AB17" s="1712"/>
      <c r="AC17" s="1712"/>
      <c r="AD17" s="1712"/>
      <c r="AE17" s="1712"/>
      <c r="AF17" s="1712"/>
      <c r="AG17" s="1712"/>
      <c r="AH17" s="1712"/>
      <c r="AI17" s="1712"/>
      <c r="AJ17" s="1712"/>
      <c r="AK17" s="1712"/>
      <c r="AL17" s="1712"/>
      <c r="AM17" s="1712"/>
      <c r="AN17" s="1712"/>
      <c r="AO17" s="1712"/>
      <c r="AP17" s="1712"/>
      <c r="AQ17" s="1712"/>
      <c r="AR17" s="1712"/>
      <c r="AS17" s="1712"/>
      <c r="AT17" s="1712"/>
      <c r="AU17" s="1712"/>
      <c r="AV17" s="1712"/>
      <c r="AW17" s="1712"/>
      <c r="AX17" s="1712"/>
      <c r="AY17" s="1712"/>
      <c r="AZ17" s="1712"/>
      <c r="BA17" s="1712"/>
    </row>
    <row r="18" spans="1:53" ht="18.75">
      <c r="A18" s="1727"/>
      <c r="B18" s="1728" t="s">
        <v>397</v>
      </c>
      <c r="C18" s="1729">
        <v>3</v>
      </c>
      <c r="D18" s="1730">
        <v>2</v>
      </c>
      <c r="E18" s="1729"/>
      <c r="F18" s="1729"/>
      <c r="G18" s="1729"/>
      <c r="H18" s="1728"/>
      <c r="I18" s="1728">
        <f>SUM(I8:I17)</f>
        <v>52</v>
      </c>
      <c r="J18" s="1728"/>
      <c r="K18" s="1728"/>
      <c r="L18" s="1728"/>
      <c r="M18" s="1728"/>
      <c r="N18" s="1731"/>
      <c r="O18" s="1728"/>
      <c r="P18" s="1732"/>
      <c r="Q18" s="1732"/>
      <c r="R18" s="1731"/>
      <c r="S18" s="1728"/>
      <c r="T18" s="1728"/>
      <c r="U18" s="1728"/>
      <c r="V18" s="1731"/>
      <c r="W18" s="1728"/>
      <c r="X18" s="1728"/>
      <c r="Y18" s="1728"/>
      <c r="Z18" s="1728"/>
      <c r="AA18" s="1711"/>
      <c r="AB18" s="1712"/>
      <c r="AC18" s="1712"/>
      <c r="AD18" s="1712"/>
      <c r="AE18" s="1712"/>
      <c r="AF18" s="1712"/>
      <c r="AG18" s="1712"/>
      <c r="AH18" s="1712"/>
      <c r="AI18" s="1712"/>
      <c r="AJ18" s="1712"/>
      <c r="AK18" s="1712"/>
      <c r="AL18" s="1712"/>
      <c r="AM18" s="1712"/>
      <c r="AN18" s="1712"/>
      <c r="AO18" s="1712"/>
      <c r="AP18" s="1712"/>
      <c r="AQ18" s="1712"/>
      <c r="AR18" s="1712"/>
      <c r="AS18" s="1712"/>
      <c r="AT18" s="1712"/>
      <c r="AU18" s="1712"/>
      <c r="AV18" s="1712"/>
      <c r="AW18" s="1712"/>
      <c r="AX18" s="1712"/>
      <c r="AY18" s="1712"/>
      <c r="AZ18" s="1712"/>
      <c r="BA18" s="1712"/>
    </row>
  </sheetData>
  <sheetProtection/>
  <mergeCells count="41">
    <mergeCell ref="AC8:AE8"/>
    <mergeCell ref="AF8:AH8"/>
    <mergeCell ref="AI8:AL8"/>
    <mergeCell ref="AM8:AN8"/>
    <mergeCell ref="AO8:AP8"/>
    <mergeCell ref="AQ8:AR8"/>
    <mergeCell ref="N6:Z6"/>
    <mergeCell ref="BD5:BE5"/>
    <mergeCell ref="BF5:BG5"/>
    <mergeCell ref="BH5:BI5"/>
    <mergeCell ref="BJ5:BK5"/>
    <mergeCell ref="BL5:BM5"/>
    <mergeCell ref="BA2:BA7"/>
    <mergeCell ref="BN5:BO5"/>
    <mergeCell ref="N4:Q4"/>
    <mergeCell ref="R4:U4"/>
    <mergeCell ref="V4:Z4"/>
    <mergeCell ref="N5:O5"/>
    <mergeCell ref="P5:Q5"/>
    <mergeCell ref="R5:S5"/>
    <mergeCell ref="T5:U5"/>
    <mergeCell ref="V5:W5"/>
    <mergeCell ref="X5:Y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23"/>
  <sheetViews>
    <sheetView zoomScale="67" zoomScaleNormal="67" zoomScaleSheetLayoutView="90" zoomScalePageLayoutView="80" workbookViewId="0" topLeftCell="A1">
      <selection activeCell="A2" sqref="A2:A7"/>
    </sheetView>
  </sheetViews>
  <sheetFormatPr defaultColWidth="9.00390625" defaultRowHeight="12.75" outlineLevelCol="1"/>
  <cols>
    <col min="1" max="1" width="10.00390625" style="1486" customWidth="1"/>
    <col min="2" max="2" width="77.375" style="1432" customWidth="1"/>
    <col min="3" max="3" width="6.875" style="1487" customWidth="1"/>
    <col min="4" max="4" width="5.625" style="1488" customWidth="1"/>
    <col min="5" max="6" width="5.625" style="1487" customWidth="1"/>
    <col min="7" max="7" width="8.125" style="1487" hidden="1" customWidth="1"/>
    <col min="8" max="8" width="9.00390625" style="1432" hidden="1" customWidth="1"/>
    <col min="9" max="9" width="7.625" style="1432" customWidth="1"/>
    <col min="10" max="10" width="7.125" style="1432" customWidth="1"/>
    <col min="11" max="11" width="7.00390625" style="1432" customWidth="1"/>
    <col min="12" max="12" width="6.625" style="1432" customWidth="1"/>
    <col min="13" max="13" width="8.125" style="1432" hidden="1" customWidth="1"/>
    <col min="14" max="14" width="7.625" style="278" hidden="1" customWidth="1"/>
    <col min="15" max="15" width="5.375" style="1432" hidden="1" customWidth="1"/>
    <col min="16" max="16" width="7.625" style="1657" customWidth="1"/>
    <col min="17" max="17" width="7.75390625" style="1657" customWidth="1"/>
    <col min="18" max="18" width="6.375" style="278" hidden="1" customWidth="1"/>
    <col min="19" max="19" width="5.625" style="1432" hidden="1" customWidth="1"/>
    <col min="20" max="20" width="6.625" style="1432" hidden="1" customWidth="1"/>
    <col min="21" max="21" width="5.375" style="1432" hidden="1" customWidth="1"/>
    <col min="22" max="22" width="7.625" style="278" hidden="1" customWidth="1"/>
    <col min="23" max="23" width="4.625" style="1432" hidden="1" customWidth="1"/>
    <col min="24" max="24" width="5.875" style="1432" hidden="1" customWidth="1"/>
    <col min="25" max="25" width="5.125" style="1432" hidden="1" customWidth="1"/>
    <col min="26" max="26" width="8.875" style="1432" hidden="1" customWidth="1"/>
    <col min="27" max="27" width="5.625" style="1637" hidden="1" customWidth="1"/>
    <col min="28" max="28" width="9.75390625" style="8" hidden="1" customWidth="1"/>
    <col min="29" max="29" width="8.125" style="8" hidden="1" customWidth="1"/>
    <col min="30" max="30" width="9.125" style="8" hidden="1" customWidth="1"/>
    <col min="31" max="31" width="5.75390625" style="8" hidden="1" customWidth="1" outlineLevel="1"/>
    <col min="32" max="32" width="5.25390625" style="8" hidden="1" customWidth="1" outlineLevel="1"/>
    <col min="33" max="33" width="5.75390625" style="8" hidden="1" customWidth="1" outlineLevel="1"/>
    <col min="34" max="34" width="6.125" style="8" hidden="1" customWidth="1" outlineLevel="1"/>
    <col min="35" max="36" width="7.125" style="8" hidden="1" customWidth="1" outlineLevel="1"/>
    <col min="37" max="37" width="4.375" style="8" hidden="1" customWidth="1" outlineLevel="1"/>
    <col min="38" max="38" width="5.375" style="8" hidden="1" customWidth="1" outlineLevel="1"/>
    <col min="39" max="39" width="3.125" style="8" hidden="1" customWidth="1" outlineLevel="1"/>
    <col min="40" max="40" width="3.625" style="8" hidden="1" customWidth="1" outlineLevel="1"/>
    <col min="41" max="41" width="4.75390625" style="8" hidden="1" customWidth="1" outlineLevel="1"/>
    <col min="42" max="42" width="5.875" style="8" hidden="1" customWidth="1" outlineLevel="1"/>
    <col min="43" max="43" width="7.625" style="8" hidden="1" customWidth="1" outlineLevel="1"/>
    <col min="44" max="44" width="7.875" style="8" hidden="1" customWidth="1" outlineLevel="1"/>
    <col min="45" max="45" width="6.625" style="8" hidden="1" customWidth="1" outlineLevel="1"/>
    <col min="46" max="46" width="4.375" style="8" hidden="1" customWidth="1" outlineLevel="1"/>
    <col min="47" max="47" width="7.125" style="8" hidden="1" customWidth="1" outlineLevel="1"/>
    <col min="48" max="48" width="4.875" style="8" hidden="1" customWidth="1" outlineLevel="1"/>
    <col min="49" max="49" width="4.75390625" style="8" hidden="1" customWidth="1" outlineLevel="1"/>
    <col min="50" max="50" width="3.875" style="8" hidden="1" customWidth="1" outlineLevel="1"/>
    <col min="51" max="51" width="7.00390625" style="8" hidden="1" customWidth="1" outlineLevel="1"/>
    <col min="52" max="52" width="5.375" style="8" hidden="1" customWidth="1" collapsed="1"/>
    <col min="53" max="53" width="32.875" style="8" customWidth="1"/>
    <col min="54" max="54" width="5.25390625" style="8" customWidth="1"/>
    <col min="55" max="55" width="3.875" style="8" customWidth="1"/>
    <col min="56" max="56" width="8.375" style="8" hidden="1" customWidth="1"/>
    <col min="57" max="57" width="6.875" style="8" hidden="1" customWidth="1"/>
    <col min="58" max="59" width="6.625" style="8" customWidth="1"/>
    <col min="60" max="60" width="5.625" style="8" customWidth="1"/>
    <col min="61" max="61" width="6.875" style="8" customWidth="1"/>
    <col min="62" max="62" width="7.75390625" style="8" customWidth="1"/>
    <col min="63" max="63" width="9.375" style="8" customWidth="1"/>
    <col min="64" max="64" width="9.25390625" style="8" customWidth="1"/>
    <col min="65" max="65" width="7.625" style="8" customWidth="1"/>
    <col min="66" max="66" width="7.875" style="8" customWidth="1"/>
    <col min="67" max="67" width="4.375" style="8" customWidth="1"/>
    <col min="68" max="68" width="4.875" style="8" customWidth="1"/>
    <col min="69" max="16384" width="9.125" style="8" customWidth="1"/>
  </cols>
  <sheetData>
    <row r="1" spans="1:27" s="5" customFormat="1" ht="18" customHeight="1" thickBot="1">
      <c r="A1" s="2206" t="s">
        <v>407</v>
      </c>
      <c r="B1" s="2207"/>
      <c r="C1" s="2207"/>
      <c r="D1" s="2207"/>
      <c r="E1" s="2207"/>
      <c r="F1" s="2207"/>
      <c r="G1" s="2207"/>
      <c r="H1" s="2207"/>
      <c r="I1" s="2207"/>
      <c r="J1" s="2207"/>
      <c r="K1" s="2207"/>
      <c r="L1" s="2207"/>
      <c r="M1" s="2207"/>
      <c r="N1" s="2207"/>
      <c r="O1" s="2207"/>
      <c r="P1" s="2207"/>
      <c r="Q1" s="2207"/>
      <c r="R1" s="2207"/>
      <c r="S1" s="2207"/>
      <c r="T1" s="2207"/>
      <c r="U1" s="2207"/>
      <c r="V1" s="2207"/>
      <c r="W1" s="2207"/>
      <c r="X1" s="2207"/>
      <c r="Y1" s="2207"/>
      <c r="Z1" s="2208"/>
      <c r="AA1" s="638"/>
    </row>
    <row r="2" spans="1:53" s="5" customFormat="1" ht="18.75" customHeight="1">
      <c r="A2" s="2209" t="s">
        <v>20</v>
      </c>
      <c r="B2" s="2212" t="s">
        <v>28</v>
      </c>
      <c r="C2" s="2214" t="s">
        <v>305</v>
      </c>
      <c r="D2" s="2215"/>
      <c r="E2" s="2217" t="s">
        <v>32</v>
      </c>
      <c r="F2" s="2217" t="s">
        <v>117</v>
      </c>
      <c r="G2" s="2217" t="s">
        <v>33</v>
      </c>
      <c r="H2" s="2212" t="s">
        <v>21</v>
      </c>
      <c r="I2" s="2212"/>
      <c r="J2" s="2212"/>
      <c r="K2" s="2212"/>
      <c r="L2" s="2212"/>
      <c r="M2" s="2212"/>
      <c r="N2" s="2220"/>
      <c r="O2" s="2221"/>
      <c r="P2" s="2221"/>
      <c r="Q2" s="2221"/>
      <c r="R2" s="2221"/>
      <c r="S2" s="2221"/>
      <c r="T2" s="2221"/>
      <c r="U2" s="2221"/>
      <c r="V2" s="2221"/>
      <c r="W2" s="2221"/>
      <c r="X2" s="2221"/>
      <c r="Y2" s="2221"/>
      <c r="Z2" s="2222"/>
      <c r="AA2" s="638"/>
      <c r="BA2" s="2232" t="s">
        <v>398</v>
      </c>
    </row>
    <row r="3" spans="1:53" s="5" customFormat="1" ht="24.75" customHeight="1">
      <c r="A3" s="2210"/>
      <c r="B3" s="2080"/>
      <c r="C3" s="2077"/>
      <c r="D3" s="2216"/>
      <c r="E3" s="2218"/>
      <c r="F3" s="2218"/>
      <c r="G3" s="2218"/>
      <c r="H3" s="2183" t="s">
        <v>23</v>
      </c>
      <c r="I3" s="2190" t="s">
        <v>24</v>
      </c>
      <c r="J3" s="2191"/>
      <c r="K3" s="2191"/>
      <c r="L3" s="2191"/>
      <c r="M3" s="2183" t="s">
        <v>25</v>
      </c>
      <c r="N3" s="2223"/>
      <c r="O3" s="2224"/>
      <c r="P3" s="2224"/>
      <c r="Q3" s="2224"/>
      <c r="R3" s="2224"/>
      <c r="S3" s="2224"/>
      <c r="T3" s="2224"/>
      <c r="U3" s="2224"/>
      <c r="V3" s="2224"/>
      <c r="W3" s="2224"/>
      <c r="X3" s="2224"/>
      <c r="Y3" s="2224"/>
      <c r="Z3" s="2225"/>
      <c r="AA3" s="638"/>
      <c r="BA3" s="2232"/>
    </row>
    <row r="4" spans="1:53" s="5" customFormat="1" ht="18" customHeight="1">
      <c r="A4" s="2210"/>
      <c r="B4" s="2080"/>
      <c r="C4" s="2183" t="s">
        <v>26</v>
      </c>
      <c r="D4" s="2183" t="s">
        <v>27</v>
      </c>
      <c r="E4" s="2218"/>
      <c r="F4" s="2218"/>
      <c r="G4" s="2218"/>
      <c r="H4" s="2183"/>
      <c r="I4" s="2180" t="s">
        <v>118</v>
      </c>
      <c r="J4" s="2183" t="s">
        <v>38</v>
      </c>
      <c r="K4" s="2193" t="s">
        <v>39</v>
      </c>
      <c r="L4" s="2195" t="s">
        <v>40</v>
      </c>
      <c r="M4" s="2183"/>
      <c r="N4" s="2128" t="s">
        <v>295</v>
      </c>
      <c r="O4" s="2128"/>
      <c r="P4" s="2128"/>
      <c r="Q4" s="2128"/>
      <c r="R4" s="2129" t="s">
        <v>296</v>
      </c>
      <c r="S4" s="2130"/>
      <c r="T4" s="2130"/>
      <c r="U4" s="2131"/>
      <c r="V4" s="2128" t="s">
        <v>291</v>
      </c>
      <c r="W4" s="2128"/>
      <c r="X4" s="2128"/>
      <c r="Y4" s="2128"/>
      <c r="Z4" s="2192"/>
      <c r="AA4" s="638"/>
      <c r="BA4" s="2232"/>
    </row>
    <row r="5" spans="1:68" s="5" customFormat="1" ht="15.75">
      <c r="A5" s="2210"/>
      <c r="B5" s="2080"/>
      <c r="C5" s="2183"/>
      <c r="D5" s="2183"/>
      <c r="E5" s="2218"/>
      <c r="F5" s="2218"/>
      <c r="G5" s="2218"/>
      <c r="H5" s="2183"/>
      <c r="I5" s="2181"/>
      <c r="J5" s="2183"/>
      <c r="K5" s="2193"/>
      <c r="L5" s="2196"/>
      <c r="M5" s="2183"/>
      <c r="N5" s="2185">
        <v>1</v>
      </c>
      <c r="O5" s="2186"/>
      <c r="P5" s="2185">
        <v>2</v>
      </c>
      <c r="Q5" s="2186"/>
      <c r="R5" s="2185">
        <v>3</v>
      </c>
      <c r="S5" s="2186"/>
      <c r="T5" s="2185">
        <v>4</v>
      </c>
      <c r="U5" s="2186"/>
      <c r="V5" s="2185">
        <v>5</v>
      </c>
      <c r="W5" s="2186"/>
      <c r="X5" s="2185" t="s">
        <v>297</v>
      </c>
      <c r="Y5" s="2186"/>
      <c r="Z5" s="1520" t="s">
        <v>298</v>
      </c>
      <c r="AA5" s="638"/>
      <c r="AB5" s="1026">
        <v>22.5</v>
      </c>
      <c r="BA5" s="2232"/>
      <c r="BD5" s="2185">
        <v>1</v>
      </c>
      <c r="BE5" s="2186"/>
      <c r="BF5" s="2185">
        <v>2</v>
      </c>
      <c r="BG5" s="2186"/>
      <c r="BH5" s="2185">
        <v>3</v>
      </c>
      <c r="BI5" s="2186"/>
      <c r="BJ5" s="2185">
        <v>4</v>
      </c>
      <c r="BK5" s="2186"/>
      <c r="BL5" s="2185">
        <v>5</v>
      </c>
      <c r="BM5" s="2186"/>
      <c r="BN5" s="2185" t="s">
        <v>297</v>
      </c>
      <c r="BO5" s="2186"/>
      <c r="BP5" s="1520" t="s">
        <v>298</v>
      </c>
    </row>
    <row r="6" spans="1:56" s="5" customFormat="1" ht="18.75" customHeight="1" thickBot="1">
      <c r="A6" s="2210"/>
      <c r="B6" s="2080"/>
      <c r="C6" s="2183"/>
      <c r="D6" s="2183"/>
      <c r="E6" s="2218"/>
      <c r="F6" s="2218"/>
      <c r="G6" s="2218"/>
      <c r="H6" s="2183"/>
      <c r="I6" s="2181"/>
      <c r="J6" s="2183"/>
      <c r="K6" s="2193"/>
      <c r="L6" s="2196"/>
      <c r="M6" s="2183"/>
      <c r="N6" s="2129"/>
      <c r="O6" s="2130"/>
      <c r="P6" s="2130"/>
      <c r="Q6" s="2130"/>
      <c r="R6" s="2130"/>
      <c r="S6" s="2130"/>
      <c r="T6" s="2130"/>
      <c r="U6" s="2130"/>
      <c r="V6" s="2130"/>
      <c r="W6" s="2130"/>
      <c r="X6" s="2130"/>
      <c r="Y6" s="2130"/>
      <c r="Z6" s="2201"/>
      <c r="AA6" s="638"/>
      <c r="AB6" s="1026">
        <v>63.5</v>
      </c>
      <c r="BA6" s="2232"/>
      <c r="BD6" s="5" t="s">
        <v>31</v>
      </c>
    </row>
    <row r="7" spans="1:53" s="5" customFormat="1" ht="76.5" customHeight="1" thickBot="1">
      <c r="A7" s="2211"/>
      <c r="B7" s="2213"/>
      <c r="C7" s="2184"/>
      <c r="D7" s="2184"/>
      <c r="E7" s="2219"/>
      <c r="F7" s="2219"/>
      <c r="G7" s="2219"/>
      <c r="H7" s="2184"/>
      <c r="I7" s="2182"/>
      <c r="J7" s="2184"/>
      <c r="K7" s="2194"/>
      <c r="L7" s="2197"/>
      <c r="M7" s="2184"/>
      <c r="N7" s="1523" t="s">
        <v>348</v>
      </c>
      <c r="O7" s="1521" t="s">
        <v>349</v>
      </c>
      <c r="P7" s="1521" t="s">
        <v>348</v>
      </c>
      <c r="Q7" s="1521" t="s">
        <v>349</v>
      </c>
      <c r="R7" s="1523" t="s">
        <v>348</v>
      </c>
      <c r="S7" s="1521" t="s">
        <v>349</v>
      </c>
      <c r="T7" s="1521" t="s">
        <v>348</v>
      </c>
      <c r="U7" s="1521" t="s">
        <v>349</v>
      </c>
      <c r="V7" s="1523" t="s">
        <v>348</v>
      </c>
      <c r="W7" s="1521" t="s">
        <v>349</v>
      </c>
      <c r="X7" s="1521" t="s">
        <v>348</v>
      </c>
      <c r="Y7" s="1521" t="s">
        <v>349</v>
      </c>
      <c r="Z7" s="1522"/>
      <c r="AA7" s="638"/>
      <c r="AB7" s="1026">
        <v>137.5</v>
      </c>
      <c r="BA7" s="2232"/>
    </row>
    <row r="8" spans="1:228" s="1750" customFormat="1" ht="19.5" thickBot="1">
      <c r="A8" s="1078" t="s">
        <v>127</v>
      </c>
      <c r="B8" s="1734" t="s">
        <v>375</v>
      </c>
      <c r="C8" s="1735"/>
      <c r="D8" s="1736"/>
      <c r="E8" s="1737"/>
      <c r="F8" s="1737"/>
      <c r="G8" s="1738">
        <v>7</v>
      </c>
      <c r="H8" s="1739">
        <v>210</v>
      </c>
      <c r="I8" s="1740"/>
      <c r="J8" s="1740"/>
      <c r="K8" s="1735"/>
      <c r="L8" s="1735"/>
      <c r="M8" s="1741"/>
      <c r="N8" s="1742"/>
      <c r="O8" s="1743"/>
      <c r="P8" s="1743"/>
      <c r="Q8" s="1744"/>
      <c r="R8" s="1745"/>
      <c r="S8" s="1746"/>
      <c r="T8" s="1746"/>
      <c r="U8" s="1746"/>
      <c r="V8" s="1747"/>
      <c r="W8" s="1746"/>
      <c r="X8" s="1746"/>
      <c r="Y8" s="1746"/>
      <c r="Z8" s="1746"/>
      <c r="AA8" s="1748"/>
      <c r="AB8" s="1748"/>
      <c r="AC8" s="1748"/>
      <c r="AD8" s="1749" t="s">
        <v>396</v>
      </c>
      <c r="AE8" s="1748"/>
      <c r="AF8" s="1748"/>
      <c r="AG8" s="1748"/>
      <c r="AH8" s="1748"/>
      <c r="AI8" s="1748"/>
      <c r="AJ8" s="1748"/>
      <c r="AK8" s="1748"/>
      <c r="AL8" s="1748"/>
      <c r="AM8" s="1748"/>
      <c r="AN8" s="1748"/>
      <c r="AO8" s="1748"/>
      <c r="AP8" s="1748"/>
      <c r="AQ8" s="1748"/>
      <c r="AR8" s="1748"/>
      <c r="AS8" s="1748"/>
      <c r="AT8" s="1748"/>
      <c r="AU8" s="1748"/>
      <c r="AV8" s="1748"/>
      <c r="AW8" s="1748"/>
      <c r="AX8" s="1748"/>
      <c r="AY8" s="1748"/>
      <c r="AZ8" s="1748"/>
      <c r="BA8" s="1807"/>
      <c r="BB8" s="1748"/>
      <c r="BC8" s="1748"/>
      <c r="BD8" s="1748"/>
      <c r="BE8" s="1748"/>
      <c r="BF8" s="1748"/>
      <c r="BG8" s="1748"/>
      <c r="BH8" s="1748"/>
      <c r="BI8" s="1748"/>
      <c r="BJ8" s="1748"/>
      <c r="BK8" s="1748"/>
      <c r="BL8" s="1748"/>
      <c r="BM8" s="1748"/>
      <c r="BN8" s="1748"/>
      <c r="BO8" s="1748"/>
      <c r="BP8" s="1748"/>
      <c r="BQ8" s="1748"/>
      <c r="BR8" s="1748"/>
      <c r="BS8" s="1748"/>
      <c r="BT8" s="1748"/>
      <c r="BU8" s="1748"/>
      <c r="BV8" s="1748"/>
      <c r="BW8" s="1748"/>
      <c r="BX8" s="1748"/>
      <c r="BY8" s="1748"/>
      <c r="BZ8" s="1748"/>
      <c r="CA8" s="1748"/>
      <c r="CB8" s="1748"/>
      <c r="CC8" s="1748"/>
      <c r="CD8" s="1748"/>
      <c r="CE8" s="1748"/>
      <c r="CF8" s="1748"/>
      <c r="CG8" s="1748"/>
      <c r="CH8" s="1748"/>
      <c r="CI8" s="1748"/>
      <c r="CJ8" s="1748"/>
      <c r="CK8" s="1748"/>
      <c r="CL8" s="1748"/>
      <c r="CM8" s="1748"/>
      <c r="CN8" s="1748"/>
      <c r="CO8" s="1748"/>
      <c r="CP8" s="1748"/>
      <c r="CQ8" s="1748"/>
      <c r="CR8" s="1748"/>
      <c r="CS8" s="1748"/>
      <c r="CT8" s="1748"/>
      <c r="CU8" s="1748"/>
      <c r="CV8" s="1748"/>
      <c r="CW8" s="1748"/>
      <c r="CX8" s="1748"/>
      <c r="CY8" s="1748"/>
      <c r="CZ8" s="1748"/>
      <c r="DA8" s="1748"/>
      <c r="DB8" s="1748"/>
      <c r="DC8" s="1748"/>
      <c r="DD8" s="1748"/>
      <c r="DE8" s="1748"/>
      <c r="DF8" s="1748"/>
      <c r="DG8" s="1748"/>
      <c r="DH8" s="1748"/>
      <c r="DI8" s="1748"/>
      <c r="DJ8" s="1748"/>
      <c r="DK8" s="1748"/>
      <c r="DL8" s="1748"/>
      <c r="DM8" s="1748"/>
      <c r="DN8" s="1748"/>
      <c r="DO8" s="1748"/>
      <c r="DP8" s="1748"/>
      <c r="DQ8" s="1748"/>
      <c r="DR8" s="1748"/>
      <c r="DS8" s="1748"/>
      <c r="DT8" s="1748"/>
      <c r="DU8" s="1748"/>
      <c r="DV8" s="1748"/>
      <c r="DW8" s="1748"/>
      <c r="DX8" s="1748"/>
      <c r="DY8" s="1748"/>
      <c r="DZ8" s="1748"/>
      <c r="EA8" s="1748"/>
      <c r="EB8" s="1748"/>
      <c r="EC8" s="1748"/>
      <c r="ED8" s="1748"/>
      <c r="EE8" s="1748"/>
      <c r="EF8" s="1748"/>
      <c r="EG8" s="1748"/>
      <c r="EH8" s="1748"/>
      <c r="EI8" s="1748"/>
      <c r="EJ8" s="1748"/>
      <c r="EK8" s="1748"/>
      <c r="EL8" s="1748"/>
      <c r="EM8" s="1748"/>
      <c r="EN8" s="1748"/>
      <c r="EO8" s="1748"/>
      <c r="EP8" s="1748"/>
      <c r="EQ8" s="1748"/>
      <c r="ER8" s="1748"/>
      <c r="ES8" s="1748"/>
      <c r="ET8" s="1748"/>
      <c r="EU8" s="1748"/>
      <c r="EV8" s="1748"/>
      <c r="EW8" s="1748"/>
      <c r="EX8" s="1748"/>
      <c r="EY8" s="1748"/>
      <c r="EZ8" s="1748"/>
      <c r="FA8" s="1748"/>
      <c r="FB8" s="1748"/>
      <c r="FC8" s="1748"/>
      <c r="FD8" s="1748"/>
      <c r="FE8" s="1748"/>
      <c r="FF8" s="1748"/>
      <c r="FG8" s="1748"/>
      <c r="FH8" s="1748"/>
      <c r="FI8" s="1748"/>
      <c r="FJ8" s="1748"/>
      <c r="FK8" s="1748"/>
      <c r="FL8" s="1748"/>
      <c r="FM8" s="1748"/>
      <c r="FN8" s="1748"/>
      <c r="FO8" s="1748"/>
      <c r="FP8" s="1748"/>
      <c r="FQ8" s="1748"/>
      <c r="FR8" s="1748"/>
      <c r="FS8" s="1748"/>
      <c r="FT8" s="1748"/>
      <c r="FU8" s="1748"/>
      <c r="FV8" s="1748"/>
      <c r="FW8" s="1748"/>
      <c r="FX8" s="1748"/>
      <c r="FY8" s="1748"/>
      <c r="FZ8" s="1748"/>
      <c r="GA8" s="1748"/>
      <c r="GB8" s="1748"/>
      <c r="GC8" s="1748"/>
      <c r="GD8" s="1748"/>
      <c r="GE8" s="1748"/>
      <c r="GF8" s="1748"/>
      <c r="GG8" s="1748"/>
      <c r="GH8" s="1748"/>
      <c r="GI8" s="1748"/>
      <c r="GJ8" s="1748"/>
      <c r="GK8" s="1748"/>
      <c r="GL8" s="1748"/>
      <c r="GM8" s="1748"/>
      <c r="GN8" s="1748"/>
      <c r="GO8" s="1748"/>
      <c r="GP8" s="1748"/>
      <c r="GQ8" s="1748"/>
      <c r="GR8" s="1748"/>
      <c r="GS8" s="1748"/>
      <c r="GT8" s="1748"/>
      <c r="GU8" s="1748"/>
      <c r="GV8" s="1748"/>
      <c r="GW8" s="1748"/>
      <c r="GX8" s="1748"/>
      <c r="GY8" s="1748"/>
      <c r="GZ8" s="1748"/>
      <c r="HA8" s="1748"/>
      <c r="HB8" s="1748"/>
      <c r="HC8" s="1748"/>
      <c r="HD8" s="1748"/>
      <c r="HE8" s="1748"/>
      <c r="HF8" s="1748"/>
      <c r="HG8" s="1748"/>
      <c r="HH8" s="1748"/>
      <c r="HI8" s="1748"/>
      <c r="HJ8" s="1748"/>
      <c r="HK8" s="1748"/>
      <c r="HL8" s="1748"/>
      <c r="HM8" s="1748"/>
      <c r="HN8" s="1748"/>
      <c r="HO8" s="1748"/>
      <c r="HP8" s="1748"/>
      <c r="HQ8" s="1748"/>
      <c r="HR8" s="1748"/>
      <c r="HS8" s="1748"/>
      <c r="HT8" s="1748"/>
    </row>
    <row r="9" spans="1:228" s="1750" customFormat="1" ht="19.5" thickBot="1">
      <c r="A9" s="1751" t="s">
        <v>128</v>
      </c>
      <c r="B9" s="1752" t="s">
        <v>402</v>
      </c>
      <c r="C9" s="1753">
        <v>2</v>
      </c>
      <c r="D9" s="1753"/>
      <c r="E9" s="1754"/>
      <c r="F9" s="1754"/>
      <c r="G9" s="1755">
        <v>3.5</v>
      </c>
      <c r="H9" s="1756">
        <v>105</v>
      </c>
      <c r="I9" s="1757">
        <v>8</v>
      </c>
      <c r="J9" s="1758">
        <v>6</v>
      </c>
      <c r="K9" s="1753">
        <v>2</v>
      </c>
      <c r="L9" s="1753"/>
      <c r="M9" s="1757">
        <v>97</v>
      </c>
      <c r="N9" s="1759"/>
      <c r="O9" s="1760"/>
      <c r="P9" s="1761">
        <v>6</v>
      </c>
      <c r="Q9" s="1762">
        <v>2</v>
      </c>
      <c r="R9" s="1759"/>
      <c r="S9" s="1763"/>
      <c r="T9" s="1763"/>
      <c r="U9" s="1763"/>
      <c r="V9" s="1764"/>
      <c r="W9" s="1763"/>
      <c r="X9" s="1763"/>
      <c r="Y9" s="1763"/>
      <c r="Z9" s="1765"/>
      <c r="AA9" s="1766"/>
      <c r="AB9" s="1766"/>
      <c r="AC9" s="1766"/>
      <c r="AD9" s="1749" t="s">
        <v>396</v>
      </c>
      <c r="AE9" s="1766"/>
      <c r="AF9" s="1766"/>
      <c r="AG9" s="1766"/>
      <c r="AH9" s="1766"/>
      <c r="AI9" s="1766"/>
      <c r="AJ9" s="1766"/>
      <c r="AK9" s="1766"/>
      <c r="AL9" s="1766"/>
      <c r="AM9" s="1766"/>
      <c r="AN9" s="1766"/>
      <c r="AO9" s="1766"/>
      <c r="AP9" s="1766"/>
      <c r="AQ9" s="1766"/>
      <c r="AR9" s="1766"/>
      <c r="AS9" s="1766"/>
      <c r="AT9" s="1766"/>
      <c r="AU9" s="1766"/>
      <c r="AV9" s="1766"/>
      <c r="AW9" s="1766"/>
      <c r="AX9" s="1766"/>
      <c r="AY9" s="1766"/>
      <c r="AZ9" s="1766"/>
      <c r="BA9" s="1808"/>
      <c r="BB9" s="1766"/>
      <c r="BC9" s="1766"/>
      <c r="BD9" s="1766"/>
      <c r="BE9" s="1766"/>
      <c r="BF9" s="1766"/>
      <c r="BG9" s="1766"/>
      <c r="BH9" s="1766"/>
      <c r="BI9" s="1766"/>
      <c r="BJ9" s="1766"/>
      <c r="BK9" s="1766"/>
      <c r="BL9" s="1766"/>
      <c r="BM9" s="1766"/>
      <c r="BN9" s="1766"/>
      <c r="BO9" s="1766"/>
      <c r="BP9" s="1766"/>
      <c r="BQ9" s="1766"/>
      <c r="BR9" s="1766"/>
      <c r="BS9" s="1766"/>
      <c r="BT9" s="1766"/>
      <c r="BU9" s="1766"/>
      <c r="BV9" s="1766"/>
      <c r="BW9" s="1766"/>
      <c r="BX9" s="1766"/>
      <c r="BY9" s="1766"/>
      <c r="BZ9" s="1766"/>
      <c r="CA9" s="1766"/>
      <c r="CB9" s="1766"/>
      <c r="CC9" s="1766"/>
      <c r="CD9" s="1766"/>
      <c r="CE9" s="1766"/>
      <c r="CF9" s="1766"/>
      <c r="CG9" s="1766"/>
      <c r="CH9" s="1766"/>
      <c r="CI9" s="1766"/>
      <c r="CJ9" s="1766"/>
      <c r="CK9" s="1766"/>
      <c r="CL9" s="1766"/>
      <c r="CM9" s="1766"/>
      <c r="CN9" s="1766"/>
      <c r="CO9" s="1766"/>
      <c r="CP9" s="1766"/>
      <c r="CQ9" s="1766"/>
      <c r="CR9" s="1766"/>
      <c r="CS9" s="1766"/>
      <c r="CT9" s="1766"/>
      <c r="CU9" s="1766"/>
      <c r="CV9" s="1766"/>
      <c r="CW9" s="1766"/>
      <c r="CX9" s="1766"/>
      <c r="CY9" s="1766"/>
      <c r="CZ9" s="1766"/>
      <c r="DA9" s="1766"/>
      <c r="DB9" s="1766"/>
      <c r="DC9" s="1766"/>
      <c r="DD9" s="1766"/>
      <c r="DE9" s="1766"/>
      <c r="DF9" s="1766"/>
      <c r="DG9" s="1766"/>
      <c r="DH9" s="1766"/>
      <c r="DI9" s="1766"/>
      <c r="DJ9" s="1766"/>
      <c r="DK9" s="1766"/>
      <c r="DL9" s="1766"/>
      <c r="DM9" s="1766"/>
      <c r="DN9" s="1766"/>
      <c r="DO9" s="1766"/>
      <c r="DP9" s="1766"/>
      <c r="DQ9" s="1766"/>
      <c r="DR9" s="1766"/>
      <c r="DS9" s="1766"/>
      <c r="DT9" s="1766"/>
      <c r="DU9" s="1766"/>
      <c r="DV9" s="1766"/>
      <c r="DW9" s="1766"/>
      <c r="DX9" s="1766"/>
      <c r="DY9" s="1766"/>
      <c r="DZ9" s="1766"/>
      <c r="EA9" s="1766"/>
      <c r="EB9" s="1766"/>
      <c r="EC9" s="1766"/>
      <c r="ED9" s="1766"/>
      <c r="EE9" s="1766"/>
      <c r="EF9" s="1766"/>
      <c r="EG9" s="1766"/>
      <c r="EH9" s="1766"/>
      <c r="EI9" s="1766"/>
      <c r="EJ9" s="1766"/>
      <c r="EK9" s="1766"/>
      <c r="EL9" s="1766"/>
      <c r="EM9" s="1766"/>
      <c r="EN9" s="1766"/>
      <c r="EO9" s="1766"/>
      <c r="EP9" s="1766"/>
      <c r="EQ9" s="1766"/>
      <c r="ER9" s="1766"/>
      <c r="ES9" s="1766"/>
      <c r="ET9" s="1766"/>
      <c r="EU9" s="1766"/>
      <c r="EV9" s="1766"/>
      <c r="EW9" s="1766"/>
      <c r="EX9" s="1766"/>
      <c r="EY9" s="1766"/>
      <c r="EZ9" s="1766"/>
      <c r="FA9" s="1766"/>
      <c r="FB9" s="1766"/>
      <c r="FC9" s="1766"/>
      <c r="FD9" s="1766"/>
      <c r="FE9" s="1766"/>
      <c r="FF9" s="1766"/>
      <c r="FG9" s="1766"/>
      <c r="FH9" s="1766"/>
      <c r="FI9" s="1766"/>
      <c r="FJ9" s="1766"/>
      <c r="FK9" s="1766"/>
      <c r="FL9" s="1766"/>
      <c r="FM9" s="1766"/>
      <c r="FN9" s="1766"/>
      <c r="FO9" s="1766"/>
      <c r="FP9" s="1766"/>
      <c r="FQ9" s="1766"/>
      <c r="FR9" s="1766"/>
      <c r="FS9" s="1766"/>
      <c r="FT9" s="1766"/>
      <c r="FU9" s="1766"/>
      <c r="FV9" s="1766"/>
      <c r="FW9" s="1766"/>
      <c r="FX9" s="1766"/>
      <c r="FY9" s="1766"/>
      <c r="FZ9" s="1766"/>
      <c r="GA9" s="1766"/>
      <c r="GB9" s="1766"/>
      <c r="GC9" s="1766"/>
      <c r="GD9" s="1766"/>
      <c r="GE9" s="1766"/>
      <c r="GF9" s="1766"/>
      <c r="GG9" s="1766"/>
      <c r="GH9" s="1766"/>
      <c r="GI9" s="1766"/>
      <c r="GJ9" s="1766"/>
      <c r="GK9" s="1766"/>
      <c r="GL9" s="1766"/>
      <c r="GM9" s="1766"/>
      <c r="GN9" s="1766"/>
      <c r="GO9" s="1766"/>
      <c r="GP9" s="1766"/>
      <c r="GQ9" s="1766"/>
      <c r="GR9" s="1766"/>
      <c r="GS9" s="1766"/>
      <c r="GT9" s="1766"/>
      <c r="GU9" s="1766"/>
      <c r="GV9" s="1766"/>
      <c r="GW9" s="1766"/>
      <c r="GX9" s="1766"/>
      <c r="GY9" s="1766"/>
      <c r="GZ9" s="1766"/>
      <c r="HA9" s="1766"/>
      <c r="HB9" s="1766"/>
      <c r="HC9" s="1766"/>
      <c r="HD9" s="1766"/>
      <c r="HE9" s="1766"/>
      <c r="HF9" s="1766"/>
      <c r="HG9" s="1766"/>
      <c r="HH9" s="1766"/>
      <c r="HI9" s="1766"/>
      <c r="HJ9" s="1766"/>
      <c r="HK9" s="1766"/>
      <c r="HL9" s="1766"/>
      <c r="HM9" s="1766"/>
      <c r="HN9" s="1766"/>
      <c r="HO9" s="1766"/>
      <c r="HP9" s="1766"/>
      <c r="HQ9" s="1766"/>
      <c r="HR9" s="1766"/>
      <c r="HS9" s="1766"/>
      <c r="HT9" s="1766"/>
    </row>
    <row r="10" spans="1:228" s="1750" customFormat="1" ht="19.5" thickBot="1">
      <c r="A10" s="1733" t="s">
        <v>131</v>
      </c>
      <c r="B10" s="1734" t="s">
        <v>261</v>
      </c>
      <c r="C10" s="1753"/>
      <c r="D10" s="1753"/>
      <c r="E10" s="1767"/>
      <c r="F10" s="1754"/>
      <c r="G10" s="1768"/>
      <c r="H10" s="1769"/>
      <c r="I10" s="1757"/>
      <c r="J10" s="1758"/>
      <c r="K10" s="1753"/>
      <c r="L10" s="1753"/>
      <c r="M10" s="1757"/>
      <c r="N10" s="1759"/>
      <c r="O10" s="1760"/>
      <c r="P10" s="1761"/>
      <c r="Q10" s="1762"/>
      <c r="R10" s="1759"/>
      <c r="S10" s="1763"/>
      <c r="T10" s="1763"/>
      <c r="U10" s="1763"/>
      <c r="V10" s="1764"/>
      <c r="W10" s="1763"/>
      <c r="X10" s="1763"/>
      <c r="Y10" s="1770"/>
      <c r="Z10" s="1765"/>
      <c r="AA10" s="1766"/>
      <c r="AB10" s="1766"/>
      <c r="AC10" s="1766"/>
      <c r="AD10" s="1749"/>
      <c r="AE10" s="1766"/>
      <c r="AF10" s="1766"/>
      <c r="AG10" s="1766"/>
      <c r="AH10" s="1766"/>
      <c r="AI10" s="1766"/>
      <c r="AJ10" s="1766"/>
      <c r="AK10" s="1766"/>
      <c r="AL10" s="1766"/>
      <c r="AM10" s="1766"/>
      <c r="AN10" s="1766"/>
      <c r="AO10" s="1766"/>
      <c r="AP10" s="1766"/>
      <c r="AQ10" s="1766"/>
      <c r="AR10" s="1766"/>
      <c r="AS10" s="1766"/>
      <c r="AT10" s="1766"/>
      <c r="AU10" s="1766"/>
      <c r="AV10" s="1766"/>
      <c r="AW10" s="1766"/>
      <c r="AX10" s="1766"/>
      <c r="AY10" s="1766"/>
      <c r="AZ10" s="1766"/>
      <c r="BA10" s="1808"/>
      <c r="BB10" s="1766"/>
      <c r="BC10" s="1766"/>
      <c r="BD10" s="1766"/>
      <c r="BE10" s="1766"/>
      <c r="BF10" s="1766"/>
      <c r="BG10" s="1766"/>
      <c r="BH10" s="1766"/>
      <c r="BI10" s="1766"/>
      <c r="BJ10" s="1766"/>
      <c r="BK10" s="1766"/>
      <c r="BL10" s="1766"/>
      <c r="BM10" s="1766"/>
      <c r="BN10" s="1766"/>
      <c r="BO10" s="1766"/>
      <c r="BP10" s="1766"/>
      <c r="BQ10" s="1766"/>
      <c r="BR10" s="1766"/>
      <c r="BS10" s="1766"/>
      <c r="BT10" s="1766"/>
      <c r="BU10" s="1766"/>
      <c r="BV10" s="1766"/>
      <c r="BW10" s="1766"/>
      <c r="BX10" s="1766"/>
      <c r="BY10" s="1766"/>
      <c r="BZ10" s="1766"/>
      <c r="CA10" s="1766"/>
      <c r="CB10" s="1766"/>
      <c r="CC10" s="1766"/>
      <c r="CD10" s="1766"/>
      <c r="CE10" s="1766"/>
      <c r="CF10" s="1766"/>
      <c r="CG10" s="1766"/>
      <c r="CH10" s="1766"/>
      <c r="CI10" s="1766"/>
      <c r="CJ10" s="1766"/>
      <c r="CK10" s="1766"/>
      <c r="CL10" s="1766"/>
      <c r="CM10" s="1766"/>
      <c r="CN10" s="1766"/>
      <c r="CO10" s="1766"/>
      <c r="CP10" s="1766"/>
      <c r="CQ10" s="1766"/>
      <c r="CR10" s="1766"/>
      <c r="CS10" s="1766"/>
      <c r="CT10" s="1766"/>
      <c r="CU10" s="1766"/>
      <c r="CV10" s="1766"/>
      <c r="CW10" s="1766"/>
      <c r="CX10" s="1766"/>
      <c r="CY10" s="1766"/>
      <c r="CZ10" s="1766"/>
      <c r="DA10" s="1766"/>
      <c r="DB10" s="1766"/>
      <c r="DC10" s="1766"/>
      <c r="DD10" s="1766"/>
      <c r="DE10" s="1766"/>
      <c r="DF10" s="1766"/>
      <c r="DG10" s="1766"/>
      <c r="DH10" s="1766"/>
      <c r="DI10" s="1766"/>
      <c r="DJ10" s="1766"/>
      <c r="DK10" s="1766"/>
      <c r="DL10" s="1766"/>
      <c r="DM10" s="1766"/>
      <c r="DN10" s="1766"/>
      <c r="DO10" s="1766"/>
      <c r="DP10" s="1766"/>
      <c r="DQ10" s="1766"/>
      <c r="DR10" s="1766"/>
      <c r="DS10" s="1766"/>
      <c r="DT10" s="1766"/>
      <c r="DU10" s="1766"/>
      <c r="DV10" s="1766"/>
      <c r="DW10" s="1766"/>
      <c r="DX10" s="1766"/>
      <c r="DY10" s="1766"/>
      <c r="DZ10" s="1766"/>
      <c r="EA10" s="1766"/>
      <c r="EB10" s="1766"/>
      <c r="EC10" s="1766"/>
      <c r="ED10" s="1766"/>
      <c r="EE10" s="1766"/>
      <c r="EF10" s="1766"/>
      <c r="EG10" s="1766"/>
      <c r="EH10" s="1766"/>
      <c r="EI10" s="1766"/>
      <c r="EJ10" s="1766"/>
      <c r="EK10" s="1766"/>
      <c r="EL10" s="1766"/>
      <c r="EM10" s="1766"/>
      <c r="EN10" s="1766"/>
      <c r="EO10" s="1766"/>
      <c r="EP10" s="1766"/>
      <c r="EQ10" s="1766"/>
      <c r="ER10" s="1766"/>
      <c r="ES10" s="1766"/>
      <c r="ET10" s="1766"/>
      <c r="EU10" s="1766"/>
      <c r="EV10" s="1766"/>
      <c r="EW10" s="1766"/>
      <c r="EX10" s="1766"/>
      <c r="EY10" s="1766"/>
      <c r="EZ10" s="1766"/>
      <c r="FA10" s="1766"/>
      <c r="FB10" s="1766"/>
      <c r="FC10" s="1766"/>
      <c r="FD10" s="1766"/>
      <c r="FE10" s="1766"/>
      <c r="FF10" s="1766"/>
      <c r="FG10" s="1766"/>
      <c r="FH10" s="1766"/>
      <c r="FI10" s="1766"/>
      <c r="FJ10" s="1766"/>
      <c r="FK10" s="1766"/>
      <c r="FL10" s="1766"/>
      <c r="FM10" s="1766"/>
      <c r="FN10" s="1766"/>
      <c r="FO10" s="1766"/>
      <c r="FP10" s="1766"/>
      <c r="FQ10" s="1766"/>
      <c r="FR10" s="1766"/>
      <c r="FS10" s="1766"/>
      <c r="FT10" s="1766"/>
      <c r="FU10" s="1766"/>
      <c r="FV10" s="1766"/>
      <c r="FW10" s="1766"/>
      <c r="FX10" s="1766"/>
      <c r="FY10" s="1766"/>
      <c r="FZ10" s="1766"/>
      <c r="GA10" s="1766"/>
      <c r="GB10" s="1766"/>
      <c r="GC10" s="1766"/>
      <c r="GD10" s="1766"/>
      <c r="GE10" s="1766"/>
      <c r="GF10" s="1766"/>
      <c r="GG10" s="1766"/>
      <c r="GH10" s="1766"/>
      <c r="GI10" s="1766"/>
      <c r="GJ10" s="1766"/>
      <c r="GK10" s="1766"/>
      <c r="GL10" s="1766"/>
      <c r="GM10" s="1766"/>
      <c r="GN10" s="1766"/>
      <c r="GO10" s="1766"/>
      <c r="GP10" s="1766"/>
      <c r="GQ10" s="1766"/>
      <c r="GR10" s="1766"/>
      <c r="GS10" s="1766"/>
      <c r="GT10" s="1766"/>
      <c r="GU10" s="1766"/>
      <c r="GV10" s="1766"/>
      <c r="GW10" s="1766"/>
      <c r="GX10" s="1766"/>
      <c r="GY10" s="1766"/>
      <c r="GZ10" s="1766"/>
      <c r="HA10" s="1766"/>
      <c r="HB10" s="1766"/>
      <c r="HC10" s="1766"/>
      <c r="HD10" s="1766"/>
      <c r="HE10" s="1766"/>
      <c r="HF10" s="1766"/>
      <c r="HG10" s="1766"/>
      <c r="HH10" s="1766"/>
      <c r="HI10" s="1766"/>
      <c r="HJ10" s="1766"/>
      <c r="HK10" s="1766"/>
      <c r="HL10" s="1766"/>
      <c r="HM10" s="1766"/>
      <c r="HN10" s="1766"/>
      <c r="HO10" s="1766"/>
      <c r="HP10" s="1766"/>
      <c r="HQ10" s="1766"/>
      <c r="HR10" s="1766"/>
      <c r="HS10" s="1766"/>
      <c r="HT10" s="1766"/>
    </row>
    <row r="11" spans="1:228" s="1750" customFormat="1" ht="19.5" thickBot="1">
      <c r="A11" s="1771" t="s">
        <v>133</v>
      </c>
      <c r="B11" s="1772" t="s">
        <v>400</v>
      </c>
      <c r="C11" s="1773">
        <v>2</v>
      </c>
      <c r="D11" s="1774"/>
      <c r="E11" s="1775"/>
      <c r="F11" s="1776"/>
      <c r="G11" s="1777">
        <v>3</v>
      </c>
      <c r="H11" s="1769">
        <v>90</v>
      </c>
      <c r="I11" s="1778">
        <v>12</v>
      </c>
      <c r="J11" s="1756" t="s">
        <v>275</v>
      </c>
      <c r="K11" s="1773"/>
      <c r="L11" s="1773" t="s">
        <v>274</v>
      </c>
      <c r="M11" s="1757">
        <v>78</v>
      </c>
      <c r="N11" s="1779"/>
      <c r="O11" s="1780"/>
      <c r="P11" s="1761">
        <v>8</v>
      </c>
      <c r="Q11" s="1761">
        <v>4</v>
      </c>
      <c r="R11" s="1759"/>
      <c r="S11" s="1763"/>
      <c r="T11" s="1763"/>
      <c r="U11" s="1763"/>
      <c r="V11" s="1781"/>
      <c r="W11" s="1782"/>
      <c r="X11" s="1782"/>
      <c r="Y11" s="1783"/>
      <c r="Z11" s="1784"/>
      <c r="AA11" s="1766"/>
      <c r="AB11" s="1766"/>
      <c r="AC11" s="1766"/>
      <c r="AD11" s="1749" t="s">
        <v>396</v>
      </c>
      <c r="AE11" s="1766"/>
      <c r="AF11" s="1766"/>
      <c r="AG11" s="1766"/>
      <c r="AH11" s="1766"/>
      <c r="AI11" s="1766"/>
      <c r="AJ11" s="1766"/>
      <c r="AK11" s="1766"/>
      <c r="AL11" s="1766"/>
      <c r="AM11" s="1766"/>
      <c r="AN11" s="1766"/>
      <c r="AO11" s="1766"/>
      <c r="AP11" s="1766"/>
      <c r="AQ11" s="1766"/>
      <c r="AR11" s="1766"/>
      <c r="AS11" s="1766"/>
      <c r="AT11" s="1766"/>
      <c r="AU11" s="1766"/>
      <c r="AV11" s="1766"/>
      <c r="AW11" s="1766"/>
      <c r="AX11" s="1766"/>
      <c r="AY11" s="1766"/>
      <c r="AZ11" s="1766"/>
      <c r="BA11" s="1808"/>
      <c r="BB11" s="1766"/>
      <c r="BC11" s="1766"/>
      <c r="BD11" s="1766"/>
      <c r="BE11" s="1766"/>
      <c r="BF11" s="1766"/>
      <c r="BG11" s="1766"/>
      <c r="BH11" s="1766"/>
      <c r="BI11" s="1766"/>
      <c r="BJ11" s="1766"/>
      <c r="BK11" s="1766"/>
      <c r="BL11" s="1766"/>
      <c r="BM11" s="1766"/>
      <c r="BN11" s="1766"/>
      <c r="BO11" s="1766"/>
      <c r="BP11" s="1766"/>
      <c r="BQ11" s="1766"/>
      <c r="BR11" s="1766"/>
      <c r="BS11" s="1766"/>
      <c r="BT11" s="1766"/>
      <c r="BU11" s="1766"/>
      <c r="BV11" s="1766"/>
      <c r="BW11" s="1766"/>
      <c r="BX11" s="1766"/>
      <c r="BY11" s="1766"/>
      <c r="BZ11" s="1766"/>
      <c r="CA11" s="1766"/>
      <c r="CB11" s="1766"/>
      <c r="CC11" s="1766"/>
      <c r="CD11" s="1766"/>
      <c r="CE11" s="1766"/>
      <c r="CF11" s="1766"/>
      <c r="CG11" s="1766"/>
      <c r="CH11" s="1766"/>
      <c r="CI11" s="1766"/>
      <c r="CJ11" s="1766"/>
      <c r="CK11" s="1766"/>
      <c r="CL11" s="1766"/>
      <c r="CM11" s="1766"/>
      <c r="CN11" s="1766"/>
      <c r="CO11" s="1766"/>
      <c r="CP11" s="1766"/>
      <c r="CQ11" s="1766"/>
      <c r="CR11" s="1766"/>
      <c r="CS11" s="1766"/>
      <c r="CT11" s="1766"/>
      <c r="CU11" s="1766"/>
      <c r="CV11" s="1766"/>
      <c r="CW11" s="1766"/>
      <c r="CX11" s="1766"/>
      <c r="CY11" s="1766"/>
      <c r="CZ11" s="1766"/>
      <c r="DA11" s="1766"/>
      <c r="DB11" s="1766"/>
      <c r="DC11" s="1766"/>
      <c r="DD11" s="1766"/>
      <c r="DE11" s="1766"/>
      <c r="DF11" s="1766"/>
      <c r="DG11" s="1766"/>
      <c r="DH11" s="1766"/>
      <c r="DI11" s="1766"/>
      <c r="DJ11" s="1766"/>
      <c r="DK11" s="1766"/>
      <c r="DL11" s="1766"/>
      <c r="DM11" s="1766"/>
      <c r="DN11" s="1766"/>
      <c r="DO11" s="1766"/>
      <c r="DP11" s="1766"/>
      <c r="DQ11" s="1766"/>
      <c r="DR11" s="1766"/>
      <c r="DS11" s="1766"/>
      <c r="DT11" s="1766"/>
      <c r="DU11" s="1766"/>
      <c r="DV11" s="1766"/>
      <c r="DW11" s="1766"/>
      <c r="DX11" s="1766"/>
      <c r="DY11" s="1766"/>
      <c r="DZ11" s="1766"/>
      <c r="EA11" s="1766"/>
      <c r="EB11" s="1766"/>
      <c r="EC11" s="1766"/>
      <c r="ED11" s="1766"/>
      <c r="EE11" s="1766"/>
      <c r="EF11" s="1766"/>
      <c r="EG11" s="1766"/>
      <c r="EH11" s="1766"/>
      <c r="EI11" s="1766"/>
      <c r="EJ11" s="1766"/>
      <c r="EK11" s="1766"/>
      <c r="EL11" s="1766"/>
      <c r="EM11" s="1766"/>
      <c r="EN11" s="1766"/>
      <c r="EO11" s="1766"/>
      <c r="EP11" s="1766"/>
      <c r="EQ11" s="1766"/>
      <c r="ER11" s="1766"/>
      <c r="ES11" s="1766"/>
      <c r="ET11" s="1766"/>
      <c r="EU11" s="1766"/>
      <c r="EV11" s="1766"/>
      <c r="EW11" s="1766"/>
      <c r="EX11" s="1766"/>
      <c r="EY11" s="1766"/>
      <c r="EZ11" s="1766"/>
      <c r="FA11" s="1766"/>
      <c r="FB11" s="1766"/>
      <c r="FC11" s="1766"/>
      <c r="FD11" s="1766"/>
      <c r="FE11" s="1766"/>
      <c r="FF11" s="1766"/>
      <c r="FG11" s="1766"/>
      <c r="FH11" s="1766"/>
      <c r="FI11" s="1766"/>
      <c r="FJ11" s="1766"/>
      <c r="FK11" s="1766"/>
      <c r="FL11" s="1766"/>
      <c r="FM11" s="1766"/>
      <c r="FN11" s="1766"/>
      <c r="FO11" s="1766"/>
      <c r="FP11" s="1766"/>
      <c r="FQ11" s="1766"/>
      <c r="FR11" s="1766"/>
      <c r="FS11" s="1766"/>
      <c r="FT11" s="1766"/>
      <c r="FU11" s="1766"/>
      <c r="FV11" s="1766"/>
      <c r="FW11" s="1766"/>
      <c r="FX11" s="1766"/>
      <c r="FY11" s="1766"/>
      <c r="FZ11" s="1766"/>
      <c r="GA11" s="1766"/>
      <c r="GB11" s="1766"/>
      <c r="GC11" s="1766"/>
      <c r="GD11" s="1766"/>
      <c r="GE11" s="1766"/>
      <c r="GF11" s="1766"/>
      <c r="GG11" s="1766"/>
      <c r="GH11" s="1766"/>
      <c r="GI11" s="1766"/>
      <c r="GJ11" s="1766"/>
      <c r="GK11" s="1766"/>
      <c r="GL11" s="1766"/>
      <c r="GM11" s="1766"/>
      <c r="GN11" s="1766"/>
      <c r="GO11" s="1766"/>
      <c r="GP11" s="1766"/>
      <c r="GQ11" s="1766"/>
      <c r="GR11" s="1766"/>
      <c r="GS11" s="1766"/>
      <c r="GT11" s="1766"/>
      <c r="GU11" s="1766"/>
      <c r="GV11" s="1766"/>
      <c r="GW11" s="1766"/>
      <c r="GX11" s="1766"/>
      <c r="GY11" s="1766"/>
      <c r="GZ11" s="1766"/>
      <c r="HA11" s="1766"/>
      <c r="HB11" s="1766"/>
      <c r="HC11" s="1766"/>
      <c r="HD11" s="1766"/>
      <c r="HE11" s="1766"/>
      <c r="HF11" s="1766"/>
      <c r="HG11" s="1766"/>
      <c r="HH11" s="1766"/>
      <c r="HI11" s="1766"/>
      <c r="HJ11" s="1766"/>
      <c r="HK11" s="1766"/>
      <c r="HL11" s="1766"/>
      <c r="HM11" s="1766"/>
      <c r="HN11" s="1766"/>
      <c r="HO11" s="1766"/>
      <c r="HP11" s="1766"/>
      <c r="HQ11" s="1766"/>
      <c r="HR11" s="1766"/>
      <c r="HS11" s="1766"/>
      <c r="HT11" s="1766"/>
    </row>
    <row r="12" spans="1:228" s="1750" customFormat="1" ht="23.25" customHeight="1" thickBot="1">
      <c r="A12" s="1751" t="s">
        <v>125</v>
      </c>
      <c r="B12" s="1785" t="s">
        <v>404</v>
      </c>
      <c r="C12" s="1753">
        <v>2</v>
      </c>
      <c r="D12" s="1776"/>
      <c r="E12" s="1786"/>
      <c r="F12" s="1786"/>
      <c r="G12" s="1755">
        <v>5</v>
      </c>
      <c r="H12" s="1756">
        <v>150</v>
      </c>
      <c r="I12" s="1758">
        <v>8</v>
      </c>
      <c r="J12" s="1758" t="s">
        <v>276</v>
      </c>
      <c r="K12" s="1753" t="s">
        <v>277</v>
      </c>
      <c r="L12" s="1753"/>
      <c r="M12" s="1757">
        <v>142</v>
      </c>
      <c r="N12" s="1779"/>
      <c r="O12" s="1760"/>
      <c r="P12" s="1761">
        <v>8</v>
      </c>
      <c r="Q12" s="1761">
        <v>0</v>
      </c>
      <c r="R12" s="1764"/>
      <c r="S12" s="1763"/>
      <c r="T12" s="1763"/>
      <c r="U12" s="1763"/>
      <c r="V12" s="1764"/>
      <c r="W12" s="1763"/>
      <c r="X12" s="1763"/>
      <c r="Y12" s="1763"/>
      <c r="Z12" s="1765"/>
      <c r="AA12" s="1766"/>
      <c r="AB12" s="1766"/>
      <c r="AC12" s="1766"/>
      <c r="AD12" s="1749" t="s">
        <v>396</v>
      </c>
      <c r="AE12" s="1766"/>
      <c r="AF12" s="1766"/>
      <c r="AG12" s="1766"/>
      <c r="AH12" s="1766"/>
      <c r="AI12" s="1766"/>
      <c r="AJ12" s="1766"/>
      <c r="AK12" s="1766"/>
      <c r="AL12" s="1766"/>
      <c r="AM12" s="1766"/>
      <c r="AN12" s="1766"/>
      <c r="AO12" s="1766"/>
      <c r="AP12" s="1766"/>
      <c r="AQ12" s="1766"/>
      <c r="AR12" s="1766"/>
      <c r="AS12" s="1766"/>
      <c r="AT12" s="1766"/>
      <c r="AU12" s="1766"/>
      <c r="AV12" s="1766"/>
      <c r="AW12" s="1766"/>
      <c r="AX12" s="1766"/>
      <c r="AY12" s="1766"/>
      <c r="AZ12" s="1766"/>
      <c r="BA12" s="1808"/>
      <c r="BB12" s="1766"/>
      <c r="BC12" s="1766"/>
      <c r="BD12" s="1766"/>
      <c r="BE12" s="1766"/>
      <c r="BF12" s="1766"/>
      <c r="BG12" s="1766"/>
      <c r="BH12" s="1766"/>
      <c r="BI12" s="1766"/>
      <c r="BJ12" s="1766"/>
      <c r="BK12" s="1766"/>
      <c r="BL12" s="1766"/>
      <c r="BM12" s="1766"/>
      <c r="BN12" s="1766"/>
      <c r="BO12" s="1766"/>
      <c r="BP12" s="1766"/>
      <c r="BQ12" s="1766"/>
      <c r="BR12" s="1766"/>
      <c r="BS12" s="1766"/>
      <c r="BT12" s="1766"/>
      <c r="BU12" s="1766"/>
      <c r="BV12" s="1766"/>
      <c r="BW12" s="1766"/>
      <c r="BX12" s="1766"/>
      <c r="BY12" s="1766"/>
      <c r="BZ12" s="1766"/>
      <c r="CA12" s="1766"/>
      <c r="CB12" s="1766"/>
      <c r="CC12" s="1766"/>
      <c r="CD12" s="1766"/>
      <c r="CE12" s="1766"/>
      <c r="CF12" s="1766"/>
      <c r="CG12" s="1766"/>
      <c r="CH12" s="1766"/>
      <c r="CI12" s="1766"/>
      <c r="CJ12" s="1766"/>
      <c r="CK12" s="1766"/>
      <c r="CL12" s="1766"/>
      <c r="CM12" s="1766"/>
      <c r="CN12" s="1766"/>
      <c r="CO12" s="1766"/>
      <c r="CP12" s="1766"/>
      <c r="CQ12" s="1766"/>
      <c r="CR12" s="1766"/>
      <c r="CS12" s="1766"/>
      <c r="CT12" s="1766"/>
      <c r="CU12" s="1766"/>
      <c r="CV12" s="1766"/>
      <c r="CW12" s="1766"/>
      <c r="CX12" s="1766"/>
      <c r="CY12" s="1766"/>
      <c r="CZ12" s="1766"/>
      <c r="DA12" s="1766"/>
      <c r="DB12" s="1766"/>
      <c r="DC12" s="1766"/>
      <c r="DD12" s="1766"/>
      <c r="DE12" s="1766"/>
      <c r="DF12" s="1766"/>
      <c r="DG12" s="1766"/>
      <c r="DH12" s="1766"/>
      <c r="DI12" s="1766"/>
      <c r="DJ12" s="1766"/>
      <c r="DK12" s="1766"/>
      <c r="DL12" s="1766"/>
      <c r="DM12" s="1766"/>
      <c r="DN12" s="1766"/>
      <c r="DO12" s="1766"/>
      <c r="DP12" s="1766"/>
      <c r="DQ12" s="1766"/>
      <c r="DR12" s="1766"/>
      <c r="DS12" s="1766"/>
      <c r="DT12" s="1766"/>
      <c r="DU12" s="1766"/>
      <c r="DV12" s="1766"/>
      <c r="DW12" s="1766"/>
      <c r="DX12" s="1766"/>
      <c r="DY12" s="1766"/>
      <c r="DZ12" s="1766"/>
      <c r="EA12" s="1766"/>
      <c r="EB12" s="1766"/>
      <c r="EC12" s="1766"/>
      <c r="ED12" s="1766"/>
      <c r="EE12" s="1766"/>
      <c r="EF12" s="1766"/>
      <c r="EG12" s="1766"/>
      <c r="EH12" s="1766"/>
      <c r="EI12" s="1766"/>
      <c r="EJ12" s="1766"/>
      <c r="EK12" s="1766"/>
      <c r="EL12" s="1766"/>
      <c r="EM12" s="1766"/>
      <c r="EN12" s="1766"/>
      <c r="EO12" s="1766"/>
      <c r="EP12" s="1766"/>
      <c r="EQ12" s="1766"/>
      <c r="ER12" s="1766"/>
      <c r="ES12" s="1766"/>
      <c r="ET12" s="1766"/>
      <c r="EU12" s="1766"/>
      <c r="EV12" s="1766"/>
      <c r="EW12" s="1766"/>
      <c r="EX12" s="1766"/>
      <c r="EY12" s="1766"/>
      <c r="EZ12" s="1766"/>
      <c r="FA12" s="1766"/>
      <c r="FB12" s="1766"/>
      <c r="FC12" s="1766"/>
      <c r="FD12" s="1766"/>
      <c r="FE12" s="1766"/>
      <c r="FF12" s="1766"/>
      <c r="FG12" s="1766"/>
      <c r="FH12" s="1766"/>
      <c r="FI12" s="1766"/>
      <c r="FJ12" s="1766"/>
      <c r="FK12" s="1766"/>
      <c r="FL12" s="1766"/>
      <c r="FM12" s="1766"/>
      <c r="FN12" s="1766"/>
      <c r="FO12" s="1766"/>
      <c r="FP12" s="1766"/>
      <c r="FQ12" s="1766"/>
      <c r="FR12" s="1766"/>
      <c r="FS12" s="1766"/>
      <c r="FT12" s="1766"/>
      <c r="FU12" s="1766"/>
      <c r="FV12" s="1766"/>
      <c r="FW12" s="1766"/>
      <c r="FX12" s="1766"/>
      <c r="FY12" s="1766"/>
      <c r="FZ12" s="1766"/>
      <c r="GA12" s="1766"/>
      <c r="GB12" s="1766"/>
      <c r="GC12" s="1766"/>
      <c r="GD12" s="1766"/>
      <c r="GE12" s="1766"/>
      <c r="GF12" s="1766"/>
      <c r="GG12" s="1766"/>
      <c r="GH12" s="1766"/>
      <c r="GI12" s="1766"/>
      <c r="GJ12" s="1766"/>
      <c r="GK12" s="1766"/>
      <c r="GL12" s="1766"/>
      <c r="GM12" s="1766"/>
      <c r="GN12" s="1766"/>
      <c r="GO12" s="1766"/>
      <c r="GP12" s="1766"/>
      <c r="GQ12" s="1766"/>
      <c r="GR12" s="1766"/>
      <c r="GS12" s="1766"/>
      <c r="GT12" s="1766"/>
      <c r="GU12" s="1766"/>
      <c r="GV12" s="1766"/>
      <c r="GW12" s="1766"/>
      <c r="GX12" s="1766"/>
      <c r="GY12" s="1766"/>
      <c r="GZ12" s="1766"/>
      <c r="HA12" s="1766"/>
      <c r="HB12" s="1766"/>
      <c r="HC12" s="1766"/>
      <c r="HD12" s="1766"/>
      <c r="HE12" s="1766"/>
      <c r="HF12" s="1766"/>
      <c r="HG12" s="1766"/>
      <c r="HH12" s="1766"/>
      <c r="HI12" s="1766"/>
      <c r="HJ12" s="1766"/>
      <c r="HK12" s="1766"/>
      <c r="HL12" s="1766"/>
      <c r="HM12" s="1766"/>
      <c r="HN12" s="1766"/>
      <c r="HO12" s="1766"/>
      <c r="HP12" s="1766"/>
      <c r="HQ12" s="1766"/>
      <c r="HR12" s="1766"/>
      <c r="HS12" s="1766"/>
      <c r="HT12" s="1766"/>
    </row>
    <row r="13" spans="1:228" s="1750" customFormat="1" ht="37.5" customHeight="1" thickBot="1">
      <c r="A13" s="1676" t="s">
        <v>138</v>
      </c>
      <c r="B13" s="1560" t="s">
        <v>63</v>
      </c>
      <c r="C13" s="1701"/>
      <c r="D13" s="1701"/>
      <c r="E13" s="1702"/>
      <c r="F13" s="1702"/>
      <c r="G13" s="1680">
        <v>3.5</v>
      </c>
      <c r="H13" s="1703">
        <v>105</v>
      </c>
      <c r="I13" s="1704"/>
      <c r="J13" s="1704"/>
      <c r="K13" s="1705"/>
      <c r="L13" s="1705"/>
      <c r="M13" s="1678"/>
      <c r="N13" s="1706"/>
      <c r="O13" s="1707"/>
      <c r="P13" s="1707"/>
      <c r="Q13" s="1707"/>
      <c r="R13" s="1708"/>
      <c r="S13" s="1709"/>
      <c r="T13" s="1709"/>
      <c r="U13" s="1709"/>
      <c r="V13" s="1708"/>
      <c r="W13" s="1709"/>
      <c r="X13" s="1709"/>
      <c r="Y13" s="1709"/>
      <c r="Z13" s="1709"/>
      <c r="AA13" s="1766"/>
      <c r="AB13" s="1766"/>
      <c r="AC13" s="1766"/>
      <c r="AD13" s="1749" t="s">
        <v>396</v>
      </c>
      <c r="AE13" s="1766"/>
      <c r="AF13" s="1766"/>
      <c r="AG13" s="1766"/>
      <c r="AH13" s="1766"/>
      <c r="AI13" s="1766"/>
      <c r="AJ13" s="1766"/>
      <c r="AK13" s="1766"/>
      <c r="AL13" s="1766"/>
      <c r="AM13" s="1766"/>
      <c r="AN13" s="1766"/>
      <c r="AO13" s="1766"/>
      <c r="AP13" s="1766"/>
      <c r="AQ13" s="1766"/>
      <c r="AR13" s="1766"/>
      <c r="AS13" s="1766"/>
      <c r="AT13" s="1766"/>
      <c r="AU13" s="1766"/>
      <c r="AV13" s="1766"/>
      <c r="AW13" s="1766"/>
      <c r="AX13" s="1766"/>
      <c r="AY13" s="1766"/>
      <c r="AZ13" s="1766"/>
      <c r="BA13" s="1808"/>
      <c r="BB13" s="1766"/>
      <c r="BC13" s="1766"/>
      <c r="BD13" s="1766"/>
      <c r="BE13" s="1766"/>
      <c r="BF13" s="1766"/>
      <c r="BG13" s="1766"/>
      <c r="BH13" s="1766"/>
      <c r="BI13" s="1766"/>
      <c r="BJ13" s="1766"/>
      <c r="BK13" s="1766"/>
      <c r="BL13" s="1766"/>
      <c r="BM13" s="1766"/>
      <c r="BN13" s="1766"/>
      <c r="BO13" s="1766"/>
      <c r="BP13" s="1766"/>
      <c r="BQ13" s="1766"/>
      <c r="BR13" s="1766"/>
      <c r="BS13" s="1766"/>
      <c r="BT13" s="1766"/>
      <c r="BU13" s="1766"/>
      <c r="BV13" s="1766"/>
      <c r="BW13" s="1766"/>
      <c r="BX13" s="1766"/>
      <c r="BY13" s="1766"/>
      <c r="BZ13" s="1766"/>
      <c r="CA13" s="1766"/>
      <c r="CB13" s="1766"/>
      <c r="CC13" s="1766"/>
      <c r="CD13" s="1766"/>
      <c r="CE13" s="1766"/>
      <c r="CF13" s="1766"/>
      <c r="CG13" s="1766"/>
      <c r="CH13" s="1766"/>
      <c r="CI13" s="1766"/>
      <c r="CJ13" s="1766"/>
      <c r="CK13" s="1766"/>
      <c r="CL13" s="1766"/>
      <c r="CM13" s="1766"/>
      <c r="CN13" s="1766"/>
      <c r="CO13" s="1766"/>
      <c r="CP13" s="1766"/>
      <c r="CQ13" s="1766"/>
      <c r="CR13" s="1766"/>
      <c r="CS13" s="1766"/>
      <c r="CT13" s="1766"/>
      <c r="CU13" s="1766"/>
      <c r="CV13" s="1766"/>
      <c r="CW13" s="1766"/>
      <c r="CX13" s="1766"/>
      <c r="CY13" s="1766"/>
      <c r="CZ13" s="1766"/>
      <c r="DA13" s="1766"/>
      <c r="DB13" s="1766"/>
      <c r="DC13" s="1766"/>
      <c r="DD13" s="1766"/>
      <c r="DE13" s="1766"/>
      <c r="DF13" s="1766"/>
      <c r="DG13" s="1766"/>
      <c r="DH13" s="1766"/>
      <c r="DI13" s="1766"/>
      <c r="DJ13" s="1766"/>
      <c r="DK13" s="1766"/>
      <c r="DL13" s="1766"/>
      <c r="DM13" s="1766"/>
      <c r="DN13" s="1766"/>
      <c r="DO13" s="1766"/>
      <c r="DP13" s="1766"/>
      <c r="DQ13" s="1766"/>
      <c r="DR13" s="1766"/>
      <c r="DS13" s="1766"/>
      <c r="DT13" s="1766"/>
      <c r="DU13" s="1766"/>
      <c r="DV13" s="1766"/>
      <c r="DW13" s="1766"/>
      <c r="DX13" s="1766"/>
      <c r="DY13" s="1766"/>
      <c r="DZ13" s="1766"/>
      <c r="EA13" s="1766"/>
      <c r="EB13" s="1766"/>
      <c r="EC13" s="1766"/>
      <c r="ED13" s="1766"/>
      <c r="EE13" s="1766"/>
      <c r="EF13" s="1766"/>
      <c r="EG13" s="1766"/>
      <c r="EH13" s="1766"/>
      <c r="EI13" s="1766"/>
      <c r="EJ13" s="1766"/>
      <c r="EK13" s="1766"/>
      <c r="EL13" s="1766"/>
      <c r="EM13" s="1766"/>
      <c r="EN13" s="1766"/>
      <c r="EO13" s="1766"/>
      <c r="EP13" s="1766"/>
      <c r="EQ13" s="1766"/>
      <c r="ER13" s="1766"/>
      <c r="ES13" s="1766"/>
      <c r="ET13" s="1766"/>
      <c r="EU13" s="1766"/>
      <c r="EV13" s="1766"/>
      <c r="EW13" s="1766"/>
      <c r="EX13" s="1766"/>
      <c r="EY13" s="1766"/>
      <c r="EZ13" s="1766"/>
      <c r="FA13" s="1766"/>
      <c r="FB13" s="1766"/>
      <c r="FC13" s="1766"/>
      <c r="FD13" s="1766"/>
      <c r="FE13" s="1766"/>
      <c r="FF13" s="1766"/>
      <c r="FG13" s="1766"/>
      <c r="FH13" s="1766"/>
      <c r="FI13" s="1766"/>
      <c r="FJ13" s="1766"/>
      <c r="FK13" s="1766"/>
      <c r="FL13" s="1766"/>
      <c r="FM13" s="1766"/>
      <c r="FN13" s="1766"/>
      <c r="FO13" s="1766"/>
      <c r="FP13" s="1766"/>
      <c r="FQ13" s="1766"/>
      <c r="FR13" s="1766"/>
      <c r="FS13" s="1766"/>
      <c r="FT13" s="1766"/>
      <c r="FU13" s="1766"/>
      <c r="FV13" s="1766"/>
      <c r="FW13" s="1766"/>
      <c r="FX13" s="1766"/>
      <c r="FY13" s="1766"/>
      <c r="FZ13" s="1766"/>
      <c r="GA13" s="1766"/>
      <c r="GB13" s="1766"/>
      <c r="GC13" s="1766"/>
      <c r="GD13" s="1766"/>
      <c r="GE13" s="1766"/>
      <c r="GF13" s="1766"/>
      <c r="GG13" s="1766"/>
      <c r="GH13" s="1766"/>
      <c r="GI13" s="1766"/>
      <c r="GJ13" s="1766"/>
      <c r="GK13" s="1766"/>
      <c r="GL13" s="1766"/>
      <c r="GM13" s="1766"/>
      <c r="GN13" s="1766"/>
      <c r="GO13" s="1766"/>
      <c r="GP13" s="1766"/>
      <c r="GQ13" s="1766"/>
      <c r="GR13" s="1766"/>
      <c r="GS13" s="1766"/>
      <c r="GT13" s="1766"/>
      <c r="GU13" s="1766"/>
      <c r="GV13" s="1766"/>
      <c r="GW13" s="1766"/>
      <c r="GX13" s="1766"/>
      <c r="GY13" s="1766"/>
      <c r="GZ13" s="1766"/>
      <c r="HA13" s="1766"/>
      <c r="HB13" s="1766"/>
      <c r="HC13" s="1766"/>
      <c r="HD13" s="1766"/>
      <c r="HE13" s="1766"/>
      <c r="HF13" s="1766"/>
      <c r="HG13" s="1766"/>
      <c r="HH13" s="1766"/>
      <c r="HI13" s="1766"/>
      <c r="HJ13" s="1766"/>
      <c r="HK13" s="1766"/>
      <c r="HL13" s="1766"/>
      <c r="HM13" s="1766"/>
      <c r="HN13" s="1766"/>
      <c r="HO13" s="1766"/>
      <c r="HP13" s="1766"/>
      <c r="HQ13" s="1766"/>
      <c r="HR13" s="1766"/>
      <c r="HS13" s="1766"/>
      <c r="HT13" s="1766"/>
    </row>
    <row r="14" spans="1:228" s="1750" customFormat="1" ht="19.5" thickBot="1">
      <c r="A14" s="1751" t="s">
        <v>139</v>
      </c>
      <c r="B14" s="1752" t="s">
        <v>400</v>
      </c>
      <c r="C14" s="1776"/>
      <c r="D14" s="1753">
        <v>2</v>
      </c>
      <c r="E14" s="1786"/>
      <c r="F14" s="1786"/>
      <c r="G14" s="1755">
        <v>2</v>
      </c>
      <c r="H14" s="1756">
        <v>60</v>
      </c>
      <c r="I14" s="1758">
        <v>8</v>
      </c>
      <c r="J14" s="1758" t="s">
        <v>276</v>
      </c>
      <c r="K14" s="1753" t="s">
        <v>277</v>
      </c>
      <c r="L14" s="1758"/>
      <c r="M14" s="1757">
        <v>52</v>
      </c>
      <c r="N14" s="1779"/>
      <c r="O14" s="1760"/>
      <c r="P14" s="1761">
        <v>8</v>
      </c>
      <c r="Q14" s="1761">
        <v>0</v>
      </c>
      <c r="R14" s="1764"/>
      <c r="S14" s="1763"/>
      <c r="T14" s="1763"/>
      <c r="U14" s="1763"/>
      <c r="V14" s="1764"/>
      <c r="W14" s="1763"/>
      <c r="X14" s="1763"/>
      <c r="Y14" s="1763"/>
      <c r="Z14" s="1765"/>
      <c r="AA14" s="1766"/>
      <c r="AB14" s="1766"/>
      <c r="AC14" s="1766"/>
      <c r="AD14" s="1749" t="s">
        <v>396</v>
      </c>
      <c r="AE14" s="1766"/>
      <c r="AF14" s="1766"/>
      <c r="AG14" s="1766"/>
      <c r="AH14" s="1766"/>
      <c r="AI14" s="1766"/>
      <c r="AJ14" s="1766"/>
      <c r="AK14" s="1766"/>
      <c r="AL14" s="1766"/>
      <c r="AM14" s="1766"/>
      <c r="AN14" s="1766"/>
      <c r="AO14" s="1766"/>
      <c r="AP14" s="1766"/>
      <c r="AQ14" s="1766"/>
      <c r="AR14" s="1766"/>
      <c r="AS14" s="1766"/>
      <c r="AT14" s="1766"/>
      <c r="AU14" s="1766"/>
      <c r="AV14" s="1766"/>
      <c r="AW14" s="1766"/>
      <c r="AX14" s="1766"/>
      <c r="AY14" s="1766"/>
      <c r="AZ14" s="1766"/>
      <c r="BA14" s="1808"/>
      <c r="BB14" s="1766"/>
      <c r="BC14" s="1766"/>
      <c r="BD14" s="1766"/>
      <c r="BE14" s="1766"/>
      <c r="BF14" s="1766"/>
      <c r="BG14" s="1766"/>
      <c r="BH14" s="1766"/>
      <c r="BI14" s="1766"/>
      <c r="BJ14" s="1766"/>
      <c r="BK14" s="1766"/>
      <c r="BL14" s="1766"/>
      <c r="BM14" s="1766"/>
      <c r="BN14" s="1766"/>
      <c r="BO14" s="1766"/>
      <c r="BP14" s="1766"/>
      <c r="BQ14" s="1766"/>
      <c r="BR14" s="1766"/>
      <c r="BS14" s="1766"/>
      <c r="BT14" s="1766"/>
      <c r="BU14" s="1766"/>
      <c r="BV14" s="1766"/>
      <c r="BW14" s="1766"/>
      <c r="BX14" s="1766"/>
      <c r="BY14" s="1766"/>
      <c r="BZ14" s="1766"/>
      <c r="CA14" s="1766"/>
      <c r="CB14" s="1766"/>
      <c r="CC14" s="1766"/>
      <c r="CD14" s="1766"/>
      <c r="CE14" s="1766"/>
      <c r="CF14" s="1766"/>
      <c r="CG14" s="1766"/>
      <c r="CH14" s="1766"/>
      <c r="CI14" s="1766"/>
      <c r="CJ14" s="1766"/>
      <c r="CK14" s="1766"/>
      <c r="CL14" s="1766"/>
      <c r="CM14" s="1766"/>
      <c r="CN14" s="1766"/>
      <c r="CO14" s="1766"/>
      <c r="CP14" s="1766"/>
      <c r="CQ14" s="1766"/>
      <c r="CR14" s="1766"/>
      <c r="CS14" s="1766"/>
      <c r="CT14" s="1766"/>
      <c r="CU14" s="1766"/>
      <c r="CV14" s="1766"/>
      <c r="CW14" s="1766"/>
      <c r="CX14" s="1766"/>
      <c r="CY14" s="1766"/>
      <c r="CZ14" s="1766"/>
      <c r="DA14" s="1766"/>
      <c r="DB14" s="1766"/>
      <c r="DC14" s="1766"/>
      <c r="DD14" s="1766"/>
      <c r="DE14" s="1766"/>
      <c r="DF14" s="1766"/>
      <c r="DG14" s="1766"/>
      <c r="DH14" s="1766"/>
      <c r="DI14" s="1766"/>
      <c r="DJ14" s="1766"/>
      <c r="DK14" s="1766"/>
      <c r="DL14" s="1766"/>
      <c r="DM14" s="1766"/>
      <c r="DN14" s="1766"/>
      <c r="DO14" s="1766"/>
      <c r="DP14" s="1766"/>
      <c r="DQ14" s="1766"/>
      <c r="DR14" s="1766"/>
      <c r="DS14" s="1766"/>
      <c r="DT14" s="1766"/>
      <c r="DU14" s="1766"/>
      <c r="DV14" s="1766"/>
      <c r="DW14" s="1766"/>
      <c r="DX14" s="1766"/>
      <c r="DY14" s="1766"/>
      <c r="DZ14" s="1766"/>
      <c r="EA14" s="1766"/>
      <c r="EB14" s="1766"/>
      <c r="EC14" s="1766"/>
      <c r="ED14" s="1766"/>
      <c r="EE14" s="1766"/>
      <c r="EF14" s="1766"/>
      <c r="EG14" s="1766"/>
      <c r="EH14" s="1766"/>
      <c r="EI14" s="1766"/>
      <c r="EJ14" s="1766"/>
      <c r="EK14" s="1766"/>
      <c r="EL14" s="1766"/>
      <c r="EM14" s="1766"/>
      <c r="EN14" s="1766"/>
      <c r="EO14" s="1766"/>
      <c r="EP14" s="1766"/>
      <c r="EQ14" s="1766"/>
      <c r="ER14" s="1766"/>
      <c r="ES14" s="1766"/>
      <c r="ET14" s="1766"/>
      <c r="EU14" s="1766"/>
      <c r="EV14" s="1766"/>
      <c r="EW14" s="1766"/>
      <c r="EX14" s="1766"/>
      <c r="EY14" s="1766"/>
      <c r="EZ14" s="1766"/>
      <c r="FA14" s="1766"/>
      <c r="FB14" s="1766"/>
      <c r="FC14" s="1766"/>
      <c r="FD14" s="1766"/>
      <c r="FE14" s="1766"/>
      <c r="FF14" s="1766"/>
      <c r="FG14" s="1766"/>
      <c r="FH14" s="1766"/>
      <c r="FI14" s="1766"/>
      <c r="FJ14" s="1766"/>
      <c r="FK14" s="1766"/>
      <c r="FL14" s="1766"/>
      <c r="FM14" s="1766"/>
      <c r="FN14" s="1766"/>
      <c r="FO14" s="1766"/>
      <c r="FP14" s="1766"/>
      <c r="FQ14" s="1766"/>
      <c r="FR14" s="1766"/>
      <c r="FS14" s="1766"/>
      <c r="FT14" s="1766"/>
      <c r="FU14" s="1766"/>
      <c r="FV14" s="1766"/>
      <c r="FW14" s="1766"/>
      <c r="FX14" s="1766"/>
      <c r="FY14" s="1766"/>
      <c r="FZ14" s="1766"/>
      <c r="GA14" s="1766"/>
      <c r="GB14" s="1766"/>
      <c r="GC14" s="1766"/>
      <c r="GD14" s="1766"/>
      <c r="GE14" s="1766"/>
      <c r="GF14" s="1766"/>
      <c r="GG14" s="1766"/>
      <c r="GH14" s="1766"/>
      <c r="GI14" s="1766"/>
      <c r="GJ14" s="1766"/>
      <c r="GK14" s="1766"/>
      <c r="GL14" s="1766"/>
      <c r="GM14" s="1766"/>
      <c r="GN14" s="1766"/>
      <c r="GO14" s="1766"/>
      <c r="GP14" s="1766"/>
      <c r="GQ14" s="1766"/>
      <c r="GR14" s="1766"/>
      <c r="GS14" s="1766"/>
      <c r="GT14" s="1766"/>
      <c r="GU14" s="1766"/>
      <c r="GV14" s="1766"/>
      <c r="GW14" s="1766"/>
      <c r="GX14" s="1766"/>
      <c r="GY14" s="1766"/>
      <c r="GZ14" s="1766"/>
      <c r="HA14" s="1766"/>
      <c r="HB14" s="1766"/>
      <c r="HC14" s="1766"/>
      <c r="HD14" s="1766"/>
      <c r="HE14" s="1766"/>
      <c r="HF14" s="1766"/>
      <c r="HG14" s="1766"/>
      <c r="HH14" s="1766"/>
      <c r="HI14" s="1766"/>
      <c r="HJ14" s="1766"/>
      <c r="HK14" s="1766"/>
      <c r="HL14" s="1766"/>
      <c r="HM14" s="1766"/>
      <c r="HN14" s="1766"/>
      <c r="HO14" s="1766"/>
      <c r="HP14" s="1766"/>
      <c r="HQ14" s="1766"/>
      <c r="HR14" s="1766"/>
      <c r="HS14" s="1766"/>
      <c r="HT14" s="1766"/>
    </row>
    <row r="15" spans="1:228" s="1750" customFormat="1" ht="19.5" thickBot="1">
      <c r="A15" s="1733" t="s">
        <v>142</v>
      </c>
      <c r="B15" s="1734" t="s">
        <v>42</v>
      </c>
      <c r="C15" s="1736"/>
      <c r="D15" s="1736"/>
      <c r="E15" s="1787"/>
      <c r="F15" s="1737"/>
      <c r="G15" s="1788">
        <v>12</v>
      </c>
      <c r="H15" s="1789">
        <v>360</v>
      </c>
      <c r="I15" s="1741"/>
      <c r="J15" s="1740"/>
      <c r="K15" s="1735"/>
      <c r="L15" s="1735"/>
      <c r="M15" s="1741"/>
      <c r="N15" s="1742"/>
      <c r="O15" s="1743"/>
      <c r="P15" s="1743"/>
      <c r="Q15" s="1743"/>
      <c r="R15" s="1745"/>
      <c r="S15" s="1790"/>
      <c r="T15" s="1790"/>
      <c r="U15" s="1790"/>
      <c r="V15" s="1745"/>
      <c r="W15" s="1790"/>
      <c r="X15" s="1790"/>
      <c r="Y15" s="1790"/>
      <c r="Z15" s="1790"/>
      <c r="AA15" s="1766"/>
      <c r="AB15" s="1766"/>
      <c r="AC15" s="1766"/>
      <c r="AD15" s="1749" t="s">
        <v>396</v>
      </c>
      <c r="AE15" s="1766"/>
      <c r="AF15" s="1766"/>
      <c r="AG15" s="1766"/>
      <c r="AH15" s="1766"/>
      <c r="AI15" s="1766"/>
      <c r="AJ15" s="1766"/>
      <c r="AK15" s="1766"/>
      <c r="AL15" s="1766"/>
      <c r="AM15" s="1766"/>
      <c r="AN15" s="1766"/>
      <c r="AO15" s="1766"/>
      <c r="AP15" s="1766"/>
      <c r="AQ15" s="1766"/>
      <c r="AR15" s="1766"/>
      <c r="AS15" s="1766"/>
      <c r="AT15" s="1766"/>
      <c r="AU15" s="1766"/>
      <c r="AV15" s="1766"/>
      <c r="AW15" s="1766"/>
      <c r="AX15" s="1766"/>
      <c r="AY15" s="1766"/>
      <c r="AZ15" s="1766"/>
      <c r="BA15" s="1808"/>
      <c r="BB15" s="1766"/>
      <c r="BC15" s="1766"/>
      <c r="BD15" s="1766"/>
      <c r="BE15" s="1766"/>
      <c r="BF15" s="1766"/>
      <c r="BG15" s="1766"/>
      <c r="BH15" s="1766"/>
      <c r="BI15" s="1766"/>
      <c r="BJ15" s="1766"/>
      <c r="BK15" s="1766"/>
      <c r="BL15" s="1766"/>
      <c r="BM15" s="1766"/>
      <c r="BN15" s="1766"/>
      <c r="BO15" s="1766"/>
      <c r="BP15" s="1766"/>
      <c r="BQ15" s="1766"/>
      <c r="BR15" s="1766"/>
      <c r="BS15" s="1766"/>
      <c r="BT15" s="1766"/>
      <c r="BU15" s="1766"/>
      <c r="BV15" s="1766"/>
      <c r="BW15" s="1766"/>
      <c r="BX15" s="1766"/>
      <c r="BY15" s="1766"/>
      <c r="BZ15" s="1766"/>
      <c r="CA15" s="1766"/>
      <c r="CB15" s="1766"/>
      <c r="CC15" s="1766"/>
      <c r="CD15" s="1766"/>
      <c r="CE15" s="1766"/>
      <c r="CF15" s="1766"/>
      <c r="CG15" s="1766"/>
      <c r="CH15" s="1766"/>
      <c r="CI15" s="1766"/>
      <c r="CJ15" s="1766"/>
      <c r="CK15" s="1766"/>
      <c r="CL15" s="1766"/>
      <c r="CM15" s="1766"/>
      <c r="CN15" s="1766"/>
      <c r="CO15" s="1766"/>
      <c r="CP15" s="1766"/>
      <c r="CQ15" s="1766"/>
      <c r="CR15" s="1766"/>
      <c r="CS15" s="1766"/>
      <c r="CT15" s="1766"/>
      <c r="CU15" s="1766"/>
      <c r="CV15" s="1766"/>
      <c r="CW15" s="1766"/>
      <c r="CX15" s="1766"/>
      <c r="CY15" s="1766"/>
      <c r="CZ15" s="1766"/>
      <c r="DA15" s="1766"/>
      <c r="DB15" s="1766"/>
      <c r="DC15" s="1766"/>
      <c r="DD15" s="1766"/>
      <c r="DE15" s="1766"/>
      <c r="DF15" s="1766"/>
      <c r="DG15" s="1766"/>
      <c r="DH15" s="1766"/>
      <c r="DI15" s="1766"/>
      <c r="DJ15" s="1766"/>
      <c r="DK15" s="1766"/>
      <c r="DL15" s="1766"/>
      <c r="DM15" s="1766"/>
      <c r="DN15" s="1766"/>
      <c r="DO15" s="1766"/>
      <c r="DP15" s="1766"/>
      <c r="DQ15" s="1766"/>
      <c r="DR15" s="1766"/>
      <c r="DS15" s="1766"/>
      <c r="DT15" s="1766"/>
      <c r="DU15" s="1766"/>
      <c r="DV15" s="1766"/>
      <c r="DW15" s="1766"/>
      <c r="DX15" s="1766"/>
      <c r="DY15" s="1766"/>
      <c r="DZ15" s="1766"/>
      <c r="EA15" s="1766"/>
      <c r="EB15" s="1766"/>
      <c r="EC15" s="1766"/>
      <c r="ED15" s="1766"/>
      <c r="EE15" s="1766"/>
      <c r="EF15" s="1766"/>
      <c r="EG15" s="1766"/>
      <c r="EH15" s="1766"/>
      <c r="EI15" s="1766"/>
      <c r="EJ15" s="1766"/>
      <c r="EK15" s="1766"/>
      <c r="EL15" s="1766"/>
      <c r="EM15" s="1766"/>
      <c r="EN15" s="1766"/>
      <c r="EO15" s="1766"/>
      <c r="EP15" s="1766"/>
      <c r="EQ15" s="1766"/>
      <c r="ER15" s="1766"/>
      <c r="ES15" s="1766"/>
      <c r="ET15" s="1766"/>
      <c r="EU15" s="1766"/>
      <c r="EV15" s="1766"/>
      <c r="EW15" s="1766"/>
      <c r="EX15" s="1766"/>
      <c r="EY15" s="1766"/>
      <c r="EZ15" s="1766"/>
      <c r="FA15" s="1766"/>
      <c r="FB15" s="1766"/>
      <c r="FC15" s="1766"/>
      <c r="FD15" s="1766"/>
      <c r="FE15" s="1766"/>
      <c r="FF15" s="1766"/>
      <c r="FG15" s="1766"/>
      <c r="FH15" s="1766"/>
      <c r="FI15" s="1766"/>
      <c r="FJ15" s="1766"/>
      <c r="FK15" s="1766"/>
      <c r="FL15" s="1766"/>
      <c r="FM15" s="1766"/>
      <c r="FN15" s="1766"/>
      <c r="FO15" s="1766"/>
      <c r="FP15" s="1766"/>
      <c r="FQ15" s="1766"/>
      <c r="FR15" s="1766"/>
      <c r="FS15" s="1766"/>
      <c r="FT15" s="1766"/>
      <c r="FU15" s="1766"/>
      <c r="FV15" s="1766"/>
      <c r="FW15" s="1766"/>
      <c r="FX15" s="1766"/>
      <c r="FY15" s="1766"/>
      <c r="FZ15" s="1766"/>
      <c r="GA15" s="1766"/>
      <c r="GB15" s="1766"/>
      <c r="GC15" s="1766"/>
      <c r="GD15" s="1766"/>
      <c r="GE15" s="1766"/>
      <c r="GF15" s="1766"/>
      <c r="GG15" s="1766"/>
      <c r="GH15" s="1766"/>
      <c r="GI15" s="1766"/>
      <c r="GJ15" s="1766"/>
      <c r="GK15" s="1766"/>
      <c r="GL15" s="1766"/>
      <c r="GM15" s="1766"/>
      <c r="GN15" s="1766"/>
      <c r="GO15" s="1766"/>
      <c r="GP15" s="1766"/>
      <c r="GQ15" s="1766"/>
      <c r="GR15" s="1766"/>
      <c r="GS15" s="1766"/>
      <c r="GT15" s="1766"/>
      <c r="GU15" s="1766"/>
      <c r="GV15" s="1766"/>
      <c r="GW15" s="1766"/>
      <c r="GX15" s="1766"/>
      <c r="GY15" s="1766"/>
      <c r="GZ15" s="1766"/>
      <c r="HA15" s="1766"/>
      <c r="HB15" s="1766"/>
      <c r="HC15" s="1766"/>
      <c r="HD15" s="1766"/>
      <c r="HE15" s="1766"/>
      <c r="HF15" s="1766"/>
      <c r="HG15" s="1766"/>
      <c r="HH15" s="1766"/>
      <c r="HI15" s="1766"/>
      <c r="HJ15" s="1766"/>
      <c r="HK15" s="1766"/>
      <c r="HL15" s="1766"/>
      <c r="HM15" s="1766"/>
      <c r="HN15" s="1766"/>
      <c r="HO15" s="1766"/>
      <c r="HP15" s="1766"/>
      <c r="HQ15" s="1766"/>
      <c r="HR15" s="1766"/>
      <c r="HS15" s="1766"/>
      <c r="HT15" s="1766"/>
    </row>
    <row r="16" spans="1:228" s="1750" customFormat="1" ht="19.5" thickBot="1">
      <c r="A16" s="1751"/>
      <c r="B16" s="1752" t="s">
        <v>401</v>
      </c>
      <c r="C16" s="1773">
        <v>2</v>
      </c>
      <c r="D16" s="1774"/>
      <c r="E16" s="1791"/>
      <c r="F16" s="1780"/>
      <c r="G16" s="1792">
        <v>3.5</v>
      </c>
      <c r="H16" s="1793">
        <v>105</v>
      </c>
      <c r="I16" s="1756">
        <v>16</v>
      </c>
      <c r="J16" s="1794" t="s">
        <v>275</v>
      </c>
      <c r="K16" s="1794" t="s">
        <v>276</v>
      </c>
      <c r="L16" s="1795" t="s">
        <v>279</v>
      </c>
      <c r="M16" s="1796">
        <v>89</v>
      </c>
      <c r="N16" s="1797"/>
      <c r="O16" s="1761"/>
      <c r="P16" s="1762">
        <v>14</v>
      </c>
      <c r="Q16" s="1762">
        <v>2</v>
      </c>
      <c r="R16" s="1759"/>
      <c r="S16" s="1763"/>
      <c r="T16" s="1763"/>
      <c r="U16" s="1763"/>
      <c r="V16" s="1764"/>
      <c r="W16" s="1763"/>
      <c r="X16" s="1763"/>
      <c r="Y16" s="1763"/>
      <c r="Z16" s="1765"/>
      <c r="AA16" s="1766"/>
      <c r="AB16" s="1766"/>
      <c r="AC16" s="1766"/>
      <c r="AD16" s="1749" t="s">
        <v>396</v>
      </c>
      <c r="AE16" s="1766"/>
      <c r="AF16" s="1766"/>
      <c r="AG16" s="1766"/>
      <c r="AH16" s="1766"/>
      <c r="AI16" s="1766"/>
      <c r="AJ16" s="1766"/>
      <c r="AK16" s="1766"/>
      <c r="AL16" s="1766"/>
      <c r="AM16" s="1766"/>
      <c r="AN16" s="1766"/>
      <c r="AO16" s="1766"/>
      <c r="AP16" s="1766"/>
      <c r="AQ16" s="1766"/>
      <c r="AR16" s="1766"/>
      <c r="AS16" s="1766"/>
      <c r="AT16" s="1766"/>
      <c r="AU16" s="1766"/>
      <c r="AV16" s="1766"/>
      <c r="AW16" s="1766"/>
      <c r="AX16" s="1766"/>
      <c r="AY16" s="1766"/>
      <c r="AZ16" s="1766"/>
      <c r="BA16" s="1808"/>
      <c r="BB16" s="1766"/>
      <c r="BC16" s="1766"/>
      <c r="BD16" s="1766"/>
      <c r="BE16" s="1766"/>
      <c r="BF16" s="1766"/>
      <c r="BG16" s="1766"/>
      <c r="BH16" s="1766"/>
      <c r="BI16" s="1766"/>
      <c r="BJ16" s="1766"/>
      <c r="BK16" s="1766"/>
      <c r="BL16" s="1766"/>
      <c r="BM16" s="1766"/>
      <c r="BN16" s="1766"/>
      <c r="BO16" s="1766"/>
      <c r="BP16" s="1766"/>
      <c r="BQ16" s="1766"/>
      <c r="BR16" s="1766"/>
      <c r="BS16" s="1766"/>
      <c r="BT16" s="1766"/>
      <c r="BU16" s="1766"/>
      <c r="BV16" s="1766"/>
      <c r="BW16" s="1766"/>
      <c r="BX16" s="1766"/>
      <c r="BY16" s="1766"/>
      <c r="BZ16" s="1766"/>
      <c r="CA16" s="1766"/>
      <c r="CB16" s="1766"/>
      <c r="CC16" s="1766"/>
      <c r="CD16" s="1766"/>
      <c r="CE16" s="1766"/>
      <c r="CF16" s="1766"/>
      <c r="CG16" s="1766"/>
      <c r="CH16" s="1766"/>
      <c r="CI16" s="1766"/>
      <c r="CJ16" s="1766"/>
      <c r="CK16" s="1766"/>
      <c r="CL16" s="1766"/>
      <c r="CM16" s="1766"/>
      <c r="CN16" s="1766"/>
      <c r="CO16" s="1766"/>
      <c r="CP16" s="1766"/>
      <c r="CQ16" s="1766"/>
      <c r="CR16" s="1766"/>
      <c r="CS16" s="1766"/>
      <c r="CT16" s="1766"/>
      <c r="CU16" s="1766"/>
      <c r="CV16" s="1766"/>
      <c r="CW16" s="1766"/>
      <c r="CX16" s="1766"/>
      <c r="CY16" s="1766"/>
      <c r="CZ16" s="1766"/>
      <c r="DA16" s="1766"/>
      <c r="DB16" s="1766"/>
      <c r="DC16" s="1766"/>
      <c r="DD16" s="1766"/>
      <c r="DE16" s="1766"/>
      <c r="DF16" s="1766"/>
      <c r="DG16" s="1766"/>
      <c r="DH16" s="1766"/>
      <c r="DI16" s="1766"/>
      <c r="DJ16" s="1766"/>
      <c r="DK16" s="1766"/>
      <c r="DL16" s="1766"/>
      <c r="DM16" s="1766"/>
      <c r="DN16" s="1766"/>
      <c r="DO16" s="1766"/>
      <c r="DP16" s="1766"/>
      <c r="DQ16" s="1766"/>
      <c r="DR16" s="1766"/>
      <c r="DS16" s="1766"/>
      <c r="DT16" s="1766"/>
      <c r="DU16" s="1766"/>
      <c r="DV16" s="1766"/>
      <c r="DW16" s="1766"/>
      <c r="DX16" s="1766"/>
      <c r="DY16" s="1766"/>
      <c r="DZ16" s="1766"/>
      <c r="EA16" s="1766"/>
      <c r="EB16" s="1766"/>
      <c r="EC16" s="1766"/>
      <c r="ED16" s="1766"/>
      <c r="EE16" s="1766"/>
      <c r="EF16" s="1766"/>
      <c r="EG16" s="1766"/>
      <c r="EH16" s="1766"/>
      <c r="EI16" s="1766"/>
      <c r="EJ16" s="1766"/>
      <c r="EK16" s="1766"/>
      <c r="EL16" s="1766"/>
      <c r="EM16" s="1766"/>
      <c r="EN16" s="1766"/>
      <c r="EO16" s="1766"/>
      <c r="EP16" s="1766"/>
      <c r="EQ16" s="1766"/>
      <c r="ER16" s="1766"/>
      <c r="ES16" s="1766"/>
      <c r="ET16" s="1766"/>
      <c r="EU16" s="1766"/>
      <c r="EV16" s="1766"/>
      <c r="EW16" s="1766"/>
      <c r="EX16" s="1766"/>
      <c r="EY16" s="1766"/>
      <c r="EZ16" s="1766"/>
      <c r="FA16" s="1766"/>
      <c r="FB16" s="1766"/>
      <c r="FC16" s="1766"/>
      <c r="FD16" s="1766"/>
      <c r="FE16" s="1766"/>
      <c r="FF16" s="1766"/>
      <c r="FG16" s="1766"/>
      <c r="FH16" s="1766"/>
      <c r="FI16" s="1766"/>
      <c r="FJ16" s="1766"/>
      <c r="FK16" s="1766"/>
      <c r="FL16" s="1766"/>
      <c r="FM16" s="1766"/>
      <c r="FN16" s="1766"/>
      <c r="FO16" s="1766"/>
      <c r="FP16" s="1766"/>
      <c r="FQ16" s="1766"/>
      <c r="FR16" s="1766"/>
      <c r="FS16" s="1766"/>
      <c r="FT16" s="1766"/>
      <c r="FU16" s="1766"/>
      <c r="FV16" s="1766"/>
      <c r="FW16" s="1766"/>
      <c r="FX16" s="1766"/>
      <c r="FY16" s="1766"/>
      <c r="FZ16" s="1766"/>
      <c r="GA16" s="1766"/>
      <c r="GB16" s="1766"/>
      <c r="GC16" s="1766"/>
      <c r="GD16" s="1766"/>
      <c r="GE16" s="1766"/>
      <c r="GF16" s="1766"/>
      <c r="GG16" s="1766"/>
      <c r="GH16" s="1766"/>
      <c r="GI16" s="1766"/>
      <c r="GJ16" s="1766"/>
      <c r="GK16" s="1766"/>
      <c r="GL16" s="1766"/>
      <c r="GM16" s="1766"/>
      <c r="GN16" s="1766"/>
      <c r="GO16" s="1766"/>
      <c r="GP16" s="1766"/>
      <c r="GQ16" s="1766"/>
      <c r="GR16" s="1766"/>
      <c r="GS16" s="1766"/>
      <c r="GT16" s="1766"/>
      <c r="GU16" s="1766"/>
      <c r="GV16" s="1766"/>
      <c r="GW16" s="1766"/>
      <c r="GX16" s="1766"/>
      <c r="GY16" s="1766"/>
      <c r="GZ16" s="1766"/>
      <c r="HA16" s="1766"/>
      <c r="HB16" s="1766"/>
      <c r="HC16" s="1766"/>
      <c r="HD16" s="1766"/>
      <c r="HE16" s="1766"/>
      <c r="HF16" s="1766"/>
      <c r="HG16" s="1766"/>
      <c r="HH16" s="1766"/>
      <c r="HI16" s="1766"/>
      <c r="HJ16" s="1766"/>
      <c r="HK16" s="1766"/>
      <c r="HL16" s="1766"/>
      <c r="HM16" s="1766"/>
      <c r="HN16" s="1766"/>
      <c r="HO16" s="1766"/>
      <c r="HP16" s="1766"/>
      <c r="HQ16" s="1766"/>
      <c r="HR16" s="1766"/>
      <c r="HS16" s="1766"/>
      <c r="HT16" s="1766"/>
    </row>
    <row r="17" spans="1:228" s="1750" customFormat="1" ht="19.5" thickBot="1">
      <c r="A17" s="1088" t="s">
        <v>148</v>
      </c>
      <c r="B17" s="1734" t="s">
        <v>81</v>
      </c>
      <c r="C17" s="1735"/>
      <c r="D17" s="1736"/>
      <c r="E17" s="1787"/>
      <c r="F17" s="1737"/>
      <c r="G17" s="1788">
        <v>4</v>
      </c>
      <c r="H17" s="1798">
        <v>120</v>
      </c>
      <c r="I17" s="1740"/>
      <c r="J17" s="1740"/>
      <c r="K17" s="1735"/>
      <c r="L17" s="1735"/>
      <c r="M17" s="1741"/>
      <c r="N17" s="1742"/>
      <c r="O17" s="1743"/>
      <c r="P17" s="1743"/>
      <c r="Q17" s="1743"/>
      <c r="R17" s="1745"/>
      <c r="S17" s="1743"/>
      <c r="T17" s="1790"/>
      <c r="U17" s="1790"/>
      <c r="V17" s="1745"/>
      <c r="W17" s="1790"/>
      <c r="X17" s="1790"/>
      <c r="Y17" s="1790"/>
      <c r="Z17" s="1790"/>
      <c r="AA17" s="1766"/>
      <c r="AB17" s="1766"/>
      <c r="AC17" s="1766"/>
      <c r="AD17" s="1749" t="s">
        <v>396</v>
      </c>
      <c r="AE17" s="1766"/>
      <c r="AF17" s="1766"/>
      <c r="AG17" s="1766"/>
      <c r="AH17" s="1766"/>
      <c r="AI17" s="1766"/>
      <c r="AJ17" s="1766"/>
      <c r="AK17" s="1766"/>
      <c r="AL17" s="1766"/>
      <c r="AM17" s="1766"/>
      <c r="AN17" s="1766"/>
      <c r="AO17" s="1766"/>
      <c r="AP17" s="1766"/>
      <c r="AQ17" s="1766"/>
      <c r="AR17" s="1766"/>
      <c r="AS17" s="1766"/>
      <c r="AT17" s="1766"/>
      <c r="AU17" s="1766"/>
      <c r="AV17" s="1766"/>
      <c r="AW17" s="1766"/>
      <c r="AX17" s="1766"/>
      <c r="AY17" s="1766"/>
      <c r="AZ17" s="1766"/>
      <c r="BA17" s="1808"/>
      <c r="BB17" s="1766"/>
      <c r="BC17" s="1766"/>
      <c r="BD17" s="1766"/>
      <c r="BE17" s="1766"/>
      <c r="BF17" s="1766"/>
      <c r="BG17" s="1766"/>
      <c r="BH17" s="1766"/>
      <c r="BI17" s="1766"/>
      <c r="BJ17" s="1766"/>
      <c r="BK17" s="1766"/>
      <c r="BL17" s="1766"/>
      <c r="BM17" s="1766"/>
      <c r="BN17" s="1766"/>
      <c r="BO17" s="1766"/>
      <c r="BP17" s="1766"/>
      <c r="BQ17" s="1766"/>
      <c r="BR17" s="1766"/>
      <c r="BS17" s="1766"/>
      <c r="BT17" s="1766"/>
      <c r="BU17" s="1766"/>
      <c r="BV17" s="1766"/>
      <c r="BW17" s="1766"/>
      <c r="BX17" s="1766"/>
      <c r="BY17" s="1766"/>
      <c r="BZ17" s="1766"/>
      <c r="CA17" s="1766"/>
      <c r="CB17" s="1766"/>
      <c r="CC17" s="1766"/>
      <c r="CD17" s="1766"/>
      <c r="CE17" s="1766"/>
      <c r="CF17" s="1766"/>
      <c r="CG17" s="1766"/>
      <c r="CH17" s="1766"/>
      <c r="CI17" s="1766"/>
      <c r="CJ17" s="1766"/>
      <c r="CK17" s="1766"/>
      <c r="CL17" s="1766"/>
      <c r="CM17" s="1766"/>
      <c r="CN17" s="1766"/>
      <c r="CO17" s="1766"/>
      <c r="CP17" s="1766"/>
      <c r="CQ17" s="1766"/>
      <c r="CR17" s="1766"/>
      <c r="CS17" s="1766"/>
      <c r="CT17" s="1766"/>
      <c r="CU17" s="1766"/>
      <c r="CV17" s="1766"/>
      <c r="CW17" s="1766"/>
      <c r="CX17" s="1766"/>
      <c r="CY17" s="1766"/>
      <c r="CZ17" s="1766"/>
      <c r="DA17" s="1766"/>
      <c r="DB17" s="1766"/>
      <c r="DC17" s="1766"/>
      <c r="DD17" s="1766"/>
      <c r="DE17" s="1766"/>
      <c r="DF17" s="1766"/>
      <c r="DG17" s="1766"/>
      <c r="DH17" s="1766"/>
      <c r="DI17" s="1766"/>
      <c r="DJ17" s="1766"/>
      <c r="DK17" s="1766"/>
      <c r="DL17" s="1766"/>
      <c r="DM17" s="1766"/>
      <c r="DN17" s="1766"/>
      <c r="DO17" s="1766"/>
      <c r="DP17" s="1766"/>
      <c r="DQ17" s="1766"/>
      <c r="DR17" s="1766"/>
      <c r="DS17" s="1766"/>
      <c r="DT17" s="1766"/>
      <c r="DU17" s="1766"/>
      <c r="DV17" s="1766"/>
      <c r="DW17" s="1766"/>
      <c r="DX17" s="1766"/>
      <c r="DY17" s="1766"/>
      <c r="DZ17" s="1766"/>
      <c r="EA17" s="1766"/>
      <c r="EB17" s="1766"/>
      <c r="EC17" s="1766"/>
      <c r="ED17" s="1766"/>
      <c r="EE17" s="1766"/>
      <c r="EF17" s="1766"/>
      <c r="EG17" s="1766"/>
      <c r="EH17" s="1766"/>
      <c r="EI17" s="1766"/>
      <c r="EJ17" s="1766"/>
      <c r="EK17" s="1766"/>
      <c r="EL17" s="1766"/>
      <c r="EM17" s="1766"/>
      <c r="EN17" s="1766"/>
      <c r="EO17" s="1766"/>
      <c r="EP17" s="1766"/>
      <c r="EQ17" s="1766"/>
      <c r="ER17" s="1766"/>
      <c r="ES17" s="1766"/>
      <c r="ET17" s="1766"/>
      <c r="EU17" s="1766"/>
      <c r="EV17" s="1766"/>
      <c r="EW17" s="1766"/>
      <c r="EX17" s="1766"/>
      <c r="EY17" s="1766"/>
      <c r="EZ17" s="1766"/>
      <c r="FA17" s="1766"/>
      <c r="FB17" s="1766"/>
      <c r="FC17" s="1766"/>
      <c r="FD17" s="1766"/>
      <c r="FE17" s="1766"/>
      <c r="FF17" s="1766"/>
      <c r="FG17" s="1766"/>
      <c r="FH17" s="1766"/>
      <c r="FI17" s="1766"/>
      <c r="FJ17" s="1766"/>
      <c r="FK17" s="1766"/>
      <c r="FL17" s="1766"/>
      <c r="FM17" s="1766"/>
      <c r="FN17" s="1766"/>
      <c r="FO17" s="1766"/>
      <c r="FP17" s="1766"/>
      <c r="FQ17" s="1766"/>
      <c r="FR17" s="1766"/>
      <c r="FS17" s="1766"/>
      <c r="FT17" s="1766"/>
      <c r="FU17" s="1766"/>
      <c r="FV17" s="1766"/>
      <c r="FW17" s="1766"/>
      <c r="FX17" s="1766"/>
      <c r="FY17" s="1766"/>
      <c r="FZ17" s="1766"/>
      <c r="GA17" s="1766"/>
      <c r="GB17" s="1766"/>
      <c r="GC17" s="1766"/>
      <c r="GD17" s="1766"/>
      <c r="GE17" s="1766"/>
      <c r="GF17" s="1766"/>
      <c r="GG17" s="1766"/>
      <c r="GH17" s="1766"/>
      <c r="GI17" s="1766"/>
      <c r="GJ17" s="1766"/>
      <c r="GK17" s="1766"/>
      <c r="GL17" s="1766"/>
      <c r="GM17" s="1766"/>
      <c r="GN17" s="1766"/>
      <c r="GO17" s="1766"/>
      <c r="GP17" s="1766"/>
      <c r="GQ17" s="1766"/>
      <c r="GR17" s="1766"/>
      <c r="GS17" s="1766"/>
      <c r="GT17" s="1766"/>
      <c r="GU17" s="1766"/>
      <c r="GV17" s="1766"/>
      <c r="GW17" s="1766"/>
      <c r="GX17" s="1766"/>
      <c r="GY17" s="1766"/>
      <c r="GZ17" s="1766"/>
      <c r="HA17" s="1766"/>
      <c r="HB17" s="1766"/>
      <c r="HC17" s="1766"/>
      <c r="HD17" s="1766"/>
      <c r="HE17" s="1766"/>
      <c r="HF17" s="1766"/>
      <c r="HG17" s="1766"/>
      <c r="HH17" s="1766"/>
      <c r="HI17" s="1766"/>
      <c r="HJ17" s="1766"/>
      <c r="HK17" s="1766"/>
      <c r="HL17" s="1766"/>
      <c r="HM17" s="1766"/>
      <c r="HN17" s="1766"/>
      <c r="HO17" s="1766"/>
      <c r="HP17" s="1766"/>
      <c r="HQ17" s="1766"/>
      <c r="HR17" s="1766"/>
      <c r="HS17" s="1766"/>
      <c r="HT17" s="1766"/>
    </row>
    <row r="18" spans="1:228" s="1750" customFormat="1" ht="19.5" thickBot="1">
      <c r="A18" s="1088" t="s">
        <v>149</v>
      </c>
      <c r="B18" s="1772" t="s">
        <v>402</v>
      </c>
      <c r="C18" s="1753"/>
      <c r="D18" s="1753">
        <v>2</v>
      </c>
      <c r="E18" s="1799"/>
      <c r="F18" s="1786"/>
      <c r="G18" s="1800">
        <v>3</v>
      </c>
      <c r="H18" s="1801">
        <v>90</v>
      </c>
      <c r="I18" s="1758">
        <v>6</v>
      </c>
      <c r="J18" s="1758" t="s">
        <v>378</v>
      </c>
      <c r="K18" s="1753" t="s">
        <v>379</v>
      </c>
      <c r="L18" s="1753"/>
      <c r="M18" s="1757">
        <v>90</v>
      </c>
      <c r="N18" s="1779"/>
      <c r="O18" s="1760"/>
      <c r="P18" s="1761">
        <v>4</v>
      </c>
      <c r="Q18" s="1760" t="s">
        <v>325</v>
      </c>
      <c r="R18" s="1764"/>
      <c r="S18" s="1760"/>
      <c r="T18" s="1763"/>
      <c r="U18" s="1763"/>
      <c r="V18" s="1764"/>
      <c r="W18" s="1763"/>
      <c r="X18" s="1763"/>
      <c r="Y18" s="1770"/>
      <c r="Z18" s="1765"/>
      <c r="AA18" s="1766"/>
      <c r="AB18" s="1766"/>
      <c r="AC18" s="1766"/>
      <c r="AD18" s="1749" t="s">
        <v>396</v>
      </c>
      <c r="AE18" s="1766"/>
      <c r="AF18" s="1766"/>
      <c r="AG18" s="1766"/>
      <c r="AH18" s="1766"/>
      <c r="AI18" s="1766"/>
      <c r="AJ18" s="1766"/>
      <c r="AK18" s="1766"/>
      <c r="AL18" s="1766"/>
      <c r="AM18" s="1766"/>
      <c r="AN18" s="1766"/>
      <c r="AO18" s="1766"/>
      <c r="AP18" s="1766"/>
      <c r="AQ18" s="1766"/>
      <c r="AR18" s="1766"/>
      <c r="AS18" s="1766"/>
      <c r="AT18" s="1766"/>
      <c r="AU18" s="1766"/>
      <c r="AV18" s="1766"/>
      <c r="AW18" s="1766"/>
      <c r="AX18" s="1766"/>
      <c r="AY18" s="1766"/>
      <c r="AZ18" s="1766"/>
      <c r="BA18" s="1808"/>
      <c r="BB18" s="1766"/>
      <c r="BC18" s="1766"/>
      <c r="BD18" s="1766"/>
      <c r="BE18" s="1766"/>
      <c r="BF18" s="1766"/>
      <c r="BG18" s="1766"/>
      <c r="BH18" s="1766"/>
      <c r="BI18" s="1766"/>
      <c r="BJ18" s="1766"/>
      <c r="BK18" s="1766"/>
      <c r="BL18" s="1766"/>
      <c r="BM18" s="1766"/>
      <c r="BN18" s="1766"/>
      <c r="BO18" s="1766"/>
      <c r="BP18" s="1766"/>
      <c r="BQ18" s="1766"/>
      <c r="BR18" s="1766"/>
      <c r="BS18" s="1766"/>
      <c r="BT18" s="1766"/>
      <c r="BU18" s="1766"/>
      <c r="BV18" s="1766"/>
      <c r="BW18" s="1766"/>
      <c r="BX18" s="1766"/>
      <c r="BY18" s="1766"/>
      <c r="BZ18" s="1766"/>
      <c r="CA18" s="1766"/>
      <c r="CB18" s="1766"/>
      <c r="CC18" s="1766"/>
      <c r="CD18" s="1766"/>
      <c r="CE18" s="1766"/>
      <c r="CF18" s="1766"/>
      <c r="CG18" s="1766"/>
      <c r="CH18" s="1766"/>
      <c r="CI18" s="1766"/>
      <c r="CJ18" s="1766"/>
      <c r="CK18" s="1766"/>
      <c r="CL18" s="1766"/>
      <c r="CM18" s="1766"/>
      <c r="CN18" s="1766"/>
      <c r="CO18" s="1766"/>
      <c r="CP18" s="1766"/>
      <c r="CQ18" s="1766"/>
      <c r="CR18" s="1766"/>
      <c r="CS18" s="1766"/>
      <c r="CT18" s="1766"/>
      <c r="CU18" s="1766"/>
      <c r="CV18" s="1766"/>
      <c r="CW18" s="1766"/>
      <c r="CX18" s="1766"/>
      <c r="CY18" s="1766"/>
      <c r="CZ18" s="1766"/>
      <c r="DA18" s="1766"/>
      <c r="DB18" s="1766"/>
      <c r="DC18" s="1766"/>
      <c r="DD18" s="1766"/>
      <c r="DE18" s="1766"/>
      <c r="DF18" s="1766"/>
      <c r="DG18" s="1766"/>
      <c r="DH18" s="1766"/>
      <c r="DI18" s="1766"/>
      <c r="DJ18" s="1766"/>
      <c r="DK18" s="1766"/>
      <c r="DL18" s="1766"/>
      <c r="DM18" s="1766"/>
      <c r="DN18" s="1766"/>
      <c r="DO18" s="1766"/>
      <c r="DP18" s="1766"/>
      <c r="DQ18" s="1766"/>
      <c r="DR18" s="1766"/>
      <c r="DS18" s="1766"/>
      <c r="DT18" s="1766"/>
      <c r="DU18" s="1766"/>
      <c r="DV18" s="1766"/>
      <c r="DW18" s="1766"/>
      <c r="DX18" s="1766"/>
      <c r="DY18" s="1766"/>
      <c r="DZ18" s="1766"/>
      <c r="EA18" s="1766"/>
      <c r="EB18" s="1766"/>
      <c r="EC18" s="1766"/>
      <c r="ED18" s="1766"/>
      <c r="EE18" s="1766"/>
      <c r="EF18" s="1766"/>
      <c r="EG18" s="1766"/>
      <c r="EH18" s="1766"/>
      <c r="EI18" s="1766"/>
      <c r="EJ18" s="1766"/>
      <c r="EK18" s="1766"/>
      <c r="EL18" s="1766"/>
      <c r="EM18" s="1766"/>
      <c r="EN18" s="1766"/>
      <c r="EO18" s="1766"/>
      <c r="EP18" s="1766"/>
      <c r="EQ18" s="1766"/>
      <c r="ER18" s="1766"/>
      <c r="ES18" s="1766"/>
      <c r="ET18" s="1766"/>
      <c r="EU18" s="1766"/>
      <c r="EV18" s="1766"/>
      <c r="EW18" s="1766"/>
      <c r="EX18" s="1766"/>
      <c r="EY18" s="1766"/>
      <c r="EZ18" s="1766"/>
      <c r="FA18" s="1766"/>
      <c r="FB18" s="1766"/>
      <c r="FC18" s="1766"/>
      <c r="FD18" s="1766"/>
      <c r="FE18" s="1766"/>
      <c r="FF18" s="1766"/>
      <c r="FG18" s="1766"/>
      <c r="FH18" s="1766"/>
      <c r="FI18" s="1766"/>
      <c r="FJ18" s="1766"/>
      <c r="FK18" s="1766"/>
      <c r="FL18" s="1766"/>
      <c r="FM18" s="1766"/>
      <c r="FN18" s="1766"/>
      <c r="FO18" s="1766"/>
      <c r="FP18" s="1766"/>
      <c r="FQ18" s="1766"/>
      <c r="FR18" s="1766"/>
      <c r="FS18" s="1766"/>
      <c r="FT18" s="1766"/>
      <c r="FU18" s="1766"/>
      <c r="FV18" s="1766"/>
      <c r="FW18" s="1766"/>
      <c r="FX18" s="1766"/>
      <c r="FY18" s="1766"/>
      <c r="FZ18" s="1766"/>
      <c r="GA18" s="1766"/>
      <c r="GB18" s="1766"/>
      <c r="GC18" s="1766"/>
      <c r="GD18" s="1766"/>
      <c r="GE18" s="1766"/>
      <c r="GF18" s="1766"/>
      <c r="GG18" s="1766"/>
      <c r="GH18" s="1766"/>
      <c r="GI18" s="1766"/>
      <c r="GJ18" s="1766"/>
      <c r="GK18" s="1766"/>
      <c r="GL18" s="1766"/>
      <c r="GM18" s="1766"/>
      <c r="GN18" s="1766"/>
      <c r="GO18" s="1766"/>
      <c r="GP18" s="1766"/>
      <c r="GQ18" s="1766"/>
      <c r="GR18" s="1766"/>
      <c r="GS18" s="1766"/>
      <c r="GT18" s="1766"/>
      <c r="GU18" s="1766"/>
      <c r="GV18" s="1766"/>
      <c r="GW18" s="1766"/>
      <c r="GX18" s="1766"/>
      <c r="GY18" s="1766"/>
      <c r="GZ18" s="1766"/>
      <c r="HA18" s="1766"/>
      <c r="HB18" s="1766"/>
      <c r="HC18" s="1766"/>
      <c r="HD18" s="1766"/>
      <c r="HE18" s="1766"/>
      <c r="HF18" s="1766"/>
      <c r="HG18" s="1766"/>
      <c r="HH18" s="1766"/>
      <c r="HI18" s="1766"/>
      <c r="HJ18" s="1766"/>
      <c r="HK18" s="1766"/>
      <c r="HL18" s="1766"/>
      <c r="HM18" s="1766"/>
      <c r="HN18" s="1766"/>
      <c r="HO18" s="1766"/>
      <c r="HP18" s="1766"/>
      <c r="HQ18" s="1766"/>
      <c r="HR18" s="1766"/>
      <c r="HS18" s="1766"/>
      <c r="HT18" s="1766"/>
    </row>
    <row r="19" spans="1:228" s="1750" customFormat="1" ht="24" customHeight="1" thickBot="1">
      <c r="A19" s="1659" t="s">
        <v>165</v>
      </c>
      <c r="B19" s="1802" t="s">
        <v>405</v>
      </c>
      <c r="C19" s="1753"/>
      <c r="D19" s="1776"/>
      <c r="E19" s="1775"/>
      <c r="F19" s="1776"/>
      <c r="G19" s="1800">
        <v>7.5</v>
      </c>
      <c r="H19" s="1801">
        <v>225</v>
      </c>
      <c r="I19" s="1758"/>
      <c r="J19" s="1758"/>
      <c r="K19" s="1753"/>
      <c r="L19" s="1753"/>
      <c r="M19" s="1757"/>
      <c r="N19" s="1779"/>
      <c r="O19" s="1760"/>
      <c r="P19" s="1760"/>
      <c r="Q19" s="1760"/>
      <c r="R19" s="1764"/>
      <c r="S19" s="1763"/>
      <c r="T19" s="1763"/>
      <c r="U19" s="1763"/>
      <c r="V19" s="1803"/>
      <c r="W19" s="1761"/>
      <c r="X19" s="1763"/>
      <c r="Y19" s="1770"/>
      <c r="Z19" s="1765"/>
      <c r="AA19" s="1748"/>
      <c r="AB19" s="1748"/>
      <c r="AC19" s="1748"/>
      <c r="AD19" s="1749" t="s">
        <v>396</v>
      </c>
      <c r="AE19" s="1748"/>
      <c r="AF19" s="1748"/>
      <c r="AG19" s="1748"/>
      <c r="AH19" s="1748"/>
      <c r="AI19" s="1748"/>
      <c r="AJ19" s="1748"/>
      <c r="AK19" s="1748"/>
      <c r="AL19" s="1748"/>
      <c r="AM19" s="1748"/>
      <c r="AN19" s="1748"/>
      <c r="AO19" s="1748"/>
      <c r="AP19" s="1748"/>
      <c r="AQ19" s="1748"/>
      <c r="AR19" s="1748"/>
      <c r="AS19" s="1748"/>
      <c r="AT19" s="1748"/>
      <c r="AU19" s="1748"/>
      <c r="AV19" s="1748"/>
      <c r="AW19" s="1748"/>
      <c r="AX19" s="1748"/>
      <c r="AY19" s="1748"/>
      <c r="AZ19" s="1748"/>
      <c r="BA19" s="1807"/>
      <c r="BB19" s="1748"/>
      <c r="BC19" s="1748"/>
      <c r="BD19" s="1748"/>
      <c r="BE19" s="1748"/>
      <c r="BF19" s="1748"/>
      <c r="BG19" s="1748"/>
      <c r="BH19" s="1748"/>
      <c r="BI19" s="1748"/>
      <c r="BJ19" s="1748"/>
      <c r="BK19" s="1748"/>
      <c r="BL19" s="1748"/>
      <c r="BM19" s="1748"/>
      <c r="BN19" s="1748"/>
      <c r="BO19" s="1748"/>
      <c r="BP19" s="1748"/>
      <c r="BQ19" s="1748"/>
      <c r="BR19" s="1748"/>
      <c r="BS19" s="1748"/>
      <c r="BT19" s="1748"/>
      <c r="BU19" s="1748"/>
      <c r="BV19" s="1748"/>
      <c r="BW19" s="1748"/>
      <c r="BX19" s="1748"/>
      <c r="BY19" s="1748"/>
      <c r="BZ19" s="1748"/>
      <c r="CA19" s="1748"/>
      <c r="CB19" s="1748"/>
      <c r="CC19" s="1748"/>
      <c r="CD19" s="1748"/>
      <c r="CE19" s="1748"/>
      <c r="CF19" s="1748"/>
      <c r="CG19" s="1748"/>
      <c r="CH19" s="1748"/>
      <c r="CI19" s="1748"/>
      <c r="CJ19" s="1748"/>
      <c r="CK19" s="1748"/>
      <c r="CL19" s="1748"/>
      <c r="CM19" s="1748"/>
      <c r="CN19" s="1748"/>
      <c r="CO19" s="1748"/>
      <c r="CP19" s="1748"/>
      <c r="CQ19" s="1748"/>
      <c r="CR19" s="1748"/>
      <c r="CS19" s="1748"/>
      <c r="CT19" s="1748"/>
      <c r="CU19" s="1748"/>
      <c r="CV19" s="1748"/>
      <c r="CW19" s="1748"/>
      <c r="CX19" s="1748"/>
      <c r="CY19" s="1748"/>
      <c r="CZ19" s="1748"/>
      <c r="DA19" s="1748"/>
      <c r="DB19" s="1748"/>
      <c r="DC19" s="1748"/>
      <c r="DD19" s="1748"/>
      <c r="DE19" s="1748"/>
      <c r="DF19" s="1748"/>
      <c r="DG19" s="1748"/>
      <c r="DH19" s="1748"/>
      <c r="DI19" s="1748"/>
      <c r="DJ19" s="1748"/>
      <c r="DK19" s="1748"/>
      <c r="DL19" s="1748"/>
      <c r="DM19" s="1748"/>
      <c r="DN19" s="1748"/>
      <c r="DO19" s="1748"/>
      <c r="DP19" s="1748"/>
      <c r="DQ19" s="1748"/>
      <c r="DR19" s="1748"/>
      <c r="DS19" s="1748"/>
      <c r="DT19" s="1748"/>
      <c r="DU19" s="1748"/>
      <c r="DV19" s="1748"/>
      <c r="DW19" s="1748"/>
      <c r="DX19" s="1748"/>
      <c r="DY19" s="1748"/>
      <c r="DZ19" s="1748"/>
      <c r="EA19" s="1748"/>
      <c r="EB19" s="1748"/>
      <c r="EC19" s="1748"/>
      <c r="ED19" s="1748"/>
      <c r="EE19" s="1748"/>
      <c r="EF19" s="1748"/>
      <c r="EG19" s="1748"/>
      <c r="EH19" s="1748"/>
      <c r="EI19" s="1748"/>
      <c r="EJ19" s="1748"/>
      <c r="EK19" s="1748"/>
      <c r="EL19" s="1748"/>
      <c r="EM19" s="1748"/>
      <c r="EN19" s="1748"/>
      <c r="EO19" s="1748"/>
      <c r="EP19" s="1748"/>
      <c r="EQ19" s="1748"/>
      <c r="ER19" s="1748"/>
      <c r="ES19" s="1748"/>
      <c r="ET19" s="1748"/>
      <c r="EU19" s="1748"/>
      <c r="EV19" s="1748"/>
      <c r="EW19" s="1748"/>
      <c r="EX19" s="1748"/>
      <c r="EY19" s="1748"/>
      <c r="EZ19" s="1748"/>
      <c r="FA19" s="1748"/>
      <c r="FB19" s="1748"/>
      <c r="FC19" s="1748"/>
      <c r="FD19" s="1748"/>
      <c r="FE19" s="1748"/>
      <c r="FF19" s="1748"/>
      <c r="FG19" s="1748"/>
      <c r="FH19" s="1748"/>
      <c r="FI19" s="1748"/>
      <c r="FJ19" s="1748"/>
      <c r="FK19" s="1748"/>
      <c r="FL19" s="1748"/>
      <c r="FM19" s="1748"/>
      <c r="FN19" s="1748"/>
      <c r="FO19" s="1748"/>
      <c r="FP19" s="1748"/>
      <c r="FQ19" s="1748"/>
      <c r="FR19" s="1748"/>
      <c r="FS19" s="1748"/>
      <c r="FT19" s="1748"/>
      <c r="FU19" s="1748"/>
      <c r="FV19" s="1748"/>
      <c r="FW19" s="1748"/>
      <c r="FX19" s="1748"/>
      <c r="FY19" s="1748"/>
      <c r="FZ19" s="1748"/>
      <c r="GA19" s="1748"/>
      <c r="GB19" s="1748"/>
      <c r="GC19" s="1748"/>
      <c r="GD19" s="1748"/>
      <c r="GE19" s="1748"/>
      <c r="GF19" s="1748"/>
      <c r="GG19" s="1748"/>
      <c r="GH19" s="1748"/>
      <c r="GI19" s="1748"/>
      <c r="GJ19" s="1748"/>
      <c r="GK19" s="1748"/>
      <c r="GL19" s="1748"/>
      <c r="GM19" s="1748"/>
      <c r="GN19" s="1748"/>
      <c r="GO19" s="1748"/>
      <c r="GP19" s="1748"/>
      <c r="GQ19" s="1748"/>
      <c r="GR19" s="1748"/>
      <c r="GS19" s="1748"/>
      <c r="GT19" s="1748"/>
      <c r="GU19" s="1748"/>
      <c r="GV19" s="1748"/>
      <c r="GW19" s="1748"/>
      <c r="GX19" s="1748"/>
      <c r="GY19" s="1748"/>
      <c r="GZ19" s="1748"/>
      <c r="HA19" s="1748"/>
      <c r="HB19" s="1748"/>
      <c r="HC19" s="1748"/>
      <c r="HD19" s="1748"/>
      <c r="HE19" s="1748"/>
      <c r="HF19" s="1748"/>
      <c r="HG19" s="1748"/>
      <c r="HH19" s="1748"/>
      <c r="HI19" s="1748"/>
      <c r="HJ19" s="1748"/>
      <c r="HK19" s="1748"/>
      <c r="HL19" s="1748"/>
      <c r="HM19" s="1748"/>
      <c r="HN19" s="1748"/>
      <c r="HO19" s="1748"/>
      <c r="HP19" s="1748"/>
      <c r="HQ19" s="1748"/>
      <c r="HR19" s="1748"/>
      <c r="HS19" s="1748"/>
      <c r="HT19" s="1748"/>
    </row>
    <row r="20" spans="1:228" s="1750" customFormat="1" ht="21" customHeight="1" thickBot="1">
      <c r="A20" s="1659" t="s">
        <v>310</v>
      </c>
      <c r="B20" s="1772" t="s">
        <v>402</v>
      </c>
      <c r="C20" s="1753">
        <v>2</v>
      </c>
      <c r="D20" s="1776"/>
      <c r="E20" s="1799"/>
      <c r="F20" s="1786"/>
      <c r="G20" s="1800">
        <v>6</v>
      </c>
      <c r="H20" s="1801">
        <v>180</v>
      </c>
      <c r="I20" s="1758">
        <v>12</v>
      </c>
      <c r="J20" s="1758" t="s">
        <v>276</v>
      </c>
      <c r="K20" s="1804" t="s">
        <v>376</v>
      </c>
      <c r="L20" s="1753"/>
      <c r="M20" s="1757">
        <v>172</v>
      </c>
      <c r="N20" s="1779"/>
      <c r="O20" s="1760"/>
      <c r="P20" s="1760">
        <v>8</v>
      </c>
      <c r="Q20" s="1760" t="s">
        <v>377</v>
      </c>
      <c r="R20" s="1764"/>
      <c r="S20" s="1763"/>
      <c r="T20" s="1763"/>
      <c r="U20" s="1763"/>
      <c r="V20" s="1803"/>
      <c r="W20" s="1761"/>
      <c r="X20" s="1763"/>
      <c r="Y20" s="1770"/>
      <c r="Z20" s="1765"/>
      <c r="AA20" s="1766"/>
      <c r="AB20" s="1766"/>
      <c r="AC20" s="1766"/>
      <c r="AD20" s="1749" t="s">
        <v>396</v>
      </c>
      <c r="AE20" s="1766"/>
      <c r="AF20" s="1766"/>
      <c r="AG20" s="1766"/>
      <c r="AH20" s="1766"/>
      <c r="AI20" s="1766"/>
      <c r="AJ20" s="1766"/>
      <c r="AK20" s="1766"/>
      <c r="AL20" s="1766"/>
      <c r="AM20" s="1766"/>
      <c r="AN20" s="1766"/>
      <c r="AO20" s="1766"/>
      <c r="AP20" s="1766"/>
      <c r="AQ20" s="1766"/>
      <c r="AR20" s="1766"/>
      <c r="AS20" s="1805"/>
      <c r="AT20" s="1805"/>
      <c r="AU20" s="1805"/>
      <c r="AV20" s="1805"/>
      <c r="AW20" s="1805"/>
      <c r="AX20" s="1805"/>
      <c r="AY20" s="1805"/>
      <c r="AZ20" s="1805"/>
      <c r="BA20" s="1809"/>
      <c r="BB20" s="1805"/>
      <c r="BC20" s="1805"/>
      <c r="BD20" s="1805"/>
      <c r="BE20" s="1805"/>
      <c r="BF20" s="1805"/>
      <c r="BG20" s="1805"/>
      <c r="BH20" s="1805"/>
      <c r="BI20" s="1805"/>
      <c r="BJ20" s="1805"/>
      <c r="BK20" s="1805"/>
      <c r="BL20" s="1805"/>
      <c r="BM20" s="1805"/>
      <c r="BN20" s="1805"/>
      <c r="BO20" s="1805"/>
      <c r="BP20" s="1805"/>
      <c r="BQ20" s="1805"/>
      <c r="BR20" s="1805"/>
      <c r="BS20" s="1805"/>
      <c r="BT20" s="1805"/>
      <c r="BU20" s="1805"/>
      <c r="BV20" s="1805"/>
      <c r="BW20" s="1805"/>
      <c r="BX20" s="1805"/>
      <c r="BY20" s="1805"/>
      <c r="BZ20" s="1805"/>
      <c r="CA20" s="1805"/>
      <c r="CB20" s="1805"/>
      <c r="CC20" s="1805"/>
      <c r="CD20" s="1805"/>
      <c r="CE20" s="1805"/>
      <c r="CF20" s="1805"/>
      <c r="CG20" s="1805"/>
      <c r="CH20" s="1805"/>
      <c r="CI20" s="1805"/>
      <c r="CJ20" s="1805"/>
      <c r="CK20" s="1805"/>
      <c r="CL20" s="1805"/>
      <c r="CM20" s="1805"/>
      <c r="CN20" s="1805"/>
      <c r="CO20" s="1805"/>
      <c r="CP20" s="1805"/>
      <c r="CQ20" s="1805"/>
      <c r="CR20" s="1805"/>
      <c r="CS20" s="1805"/>
      <c r="CT20" s="1805"/>
      <c r="CU20" s="1805"/>
      <c r="CV20" s="1805"/>
      <c r="CW20" s="1805"/>
      <c r="CX20" s="1805"/>
      <c r="CY20" s="1805"/>
      <c r="CZ20" s="1805"/>
      <c r="DA20" s="1805"/>
      <c r="DB20" s="1805"/>
      <c r="DC20" s="1805"/>
      <c r="DD20" s="1805"/>
      <c r="DE20" s="1805"/>
      <c r="DF20" s="1805"/>
      <c r="DG20" s="1805"/>
      <c r="DH20" s="1805"/>
      <c r="DI20" s="1805"/>
      <c r="DJ20" s="1805"/>
      <c r="DK20" s="1805"/>
      <c r="DL20" s="1805"/>
      <c r="DM20" s="1805"/>
      <c r="DN20" s="1805"/>
      <c r="DO20" s="1805"/>
      <c r="DP20" s="1805"/>
      <c r="DQ20" s="1805"/>
      <c r="DR20" s="1805"/>
      <c r="DS20" s="1805"/>
      <c r="DT20" s="1805"/>
      <c r="DU20" s="1805"/>
      <c r="DV20" s="1805"/>
      <c r="DW20" s="1805"/>
      <c r="DX20" s="1805"/>
      <c r="DY20" s="1805"/>
      <c r="DZ20" s="1805"/>
      <c r="EA20" s="1805"/>
      <c r="EB20" s="1805"/>
      <c r="EC20" s="1805"/>
      <c r="ED20" s="1805"/>
      <c r="EE20" s="1805"/>
      <c r="EF20" s="1805"/>
      <c r="EG20" s="1805"/>
      <c r="EH20" s="1805"/>
      <c r="EI20" s="1805"/>
      <c r="EJ20" s="1805"/>
      <c r="EK20" s="1805"/>
      <c r="EL20" s="1805"/>
      <c r="EM20" s="1805"/>
      <c r="EN20" s="1805"/>
      <c r="EO20" s="1805"/>
      <c r="EP20" s="1805"/>
      <c r="EQ20" s="1805"/>
      <c r="ER20" s="1805"/>
      <c r="ES20" s="1805"/>
      <c r="ET20" s="1805"/>
      <c r="EU20" s="1805"/>
      <c r="EV20" s="1805"/>
      <c r="EW20" s="1805"/>
      <c r="EX20" s="1805"/>
      <c r="EY20" s="1805"/>
      <c r="EZ20" s="1805"/>
      <c r="FA20" s="1805"/>
      <c r="FB20" s="1805"/>
      <c r="FC20" s="1805"/>
      <c r="FD20" s="1805"/>
      <c r="FE20" s="1805"/>
      <c r="FF20" s="1805"/>
      <c r="FG20" s="1805"/>
      <c r="FH20" s="1805"/>
      <c r="FI20" s="1805"/>
      <c r="FJ20" s="1805"/>
      <c r="FK20" s="1805"/>
      <c r="FL20" s="1805"/>
      <c r="FM20" s="1805"/>
      <c r="FN20" s="1805"/>
      <c r="FO20" s="1805"/>
      <c r="FP20" s="1805"/>
      <c r="FQ20" s="1805"/>
      <c r="FR20" s="1805"/>
      <c r="FS20" s="1805"/>
      <c r="FT20" s="1805"/>
      <c r="FU20" s="1805"/>
      <c r="FV20" s="1805"/>
      <c r="FW20" s="1805"/>
      <c r="FX20" s="1805"/>
      <c r="FY20" s="1805"/>
      <c r="FZ20" s="1805"/>
      <c r="GA20" s="1805"/>
      <c r="GB20" s="1805"/>
      <c r="GC20" s="1805"/>
      <c r="GD20" s="1805"/>
      <c r="GE20" s="1805"/>
      <c r="GF20" s="1805"/>
      <c r="GG20" s="1805"/>
      <c r="GH20" s="1805"/>
      <c r="GI20" s="1805"/>
      <c r="GJ20" s="1805"/>
      <c r="GK20" s="1805"/>
      <c r="GL20" s="1805"/>
      <c r="GM20" s="1805"/>
      <c r="GN20" s="1805"/>
      <c r="GO20" s="1805"/>
      <c r="GP20" s="1805"/>
      <c r="GQ20" s="1805"/>
      <c r="GR20" s="1805"/>
      <c r="GS20" s="1805"/>
      <c r="GT20" s="1805"/>
      <c r="GU20" s="1805"/>
      <c r="GV20" s="1805"/>
      <c r="GW20" s="1805"/>
      <c r="GX20" s="1805"/>
      <c r="GY20" s="1805"/>
      <c r="GZ20" s="1805"/>
      <c r="HA20" s="1805"/>
      <c r="HB20" s="1805"/>
      <c r="HC20" s="1805"/>
      <c r="HD20" s="1805"/>
      <c r="HE20" s="1805"/>
      <c r="HF20" s="1805"/>
      <c r="HG20" s="1805"/>
      <c r="HH20" s="1805"/>
      <c r="HI20" s="1805"/>
      <c r="HJ20" s="1805"/>
      <c r="HK20" s="1805"/>
      <c r="HL20" s="1805"/>
      <c r="HM20" s="1805"/>
      <c r="HN20" s="1805"/>
      <c r="HO20" s="1805"/>
      <c r="HP20" s="1805"/>
      <c r="HQ20" s="1805"/>
      <c r="HR20" s="1805"/>
      <c r="HS20" s="1805"/>
      <c r="HT20" s="1805"/>
    </row>
    <row r="21" spans="1:228" s="1750" customFormat="1" ht="21.75" customHeight="1" thickBot="1">
      <c r="A21" s="1088" t="s">
        <v>166</v>
      </c>
      <c r="B21" s="1734" t="s">
        <v>406</v>
      </c>
      <c r="C21" s="1735"/>
      <c r="D21" s="1736"/>
      <c r="E21" s="1787"/>
      <c r="F21" s="1737"/>
      <c r="G21" s="1788">
        <v>6.5</v>
      </c>
      <c r="H21" s="1798">
        <v>195</v>
      </c>
      <c r="I21" s="1740"/>
      <c r="J21" s="1740"/>
      <c r="K21" s="1735"/>
      <c r="L21" s="1735"/>
      <c r="M21" s="1741"/>
      <c r="N21" s="1742"/>
      <c r="O21" s="1743"/>
      <c r="P21" s="1743"/>
      <c r="Q21" s="1806"/>
      <c r="R21" s="1747"/>
      <c r="S21" s="1790"/>
      <c r="T21" s="1790"/>
      <c r="U21" s="1790"/>
      <c r="V21" s="1745"/>
      <c r="W21" s="1790"/>
      <c r="X21" s="1790"/>
      <c r="Y21" s="1790"/>
      <c r="Z21" s="1790"/>
      <c r="AA21" s="1766"/>
      <c r="AB21" s="1766"/>
      <c r="AC21" s="1766"/>
      <c r="AD21" s="1749" t="s">
        <v>396</v>
      </c>
      <c r="AE21" s="1766"/>
      <c r="AF21" s="1766"/>
      <c r="AG21" s="1766"/>
      <c r="AH21" s="1766"/>
      <c r="AI21" s="1766"/>
      <c r="AJ21" s="1766"/>
      <c r="AK21" s="1766"/>
      <c r="AL21" s="1766"/>
      <c r="AM21" s="1766"/>
      <c r="AN21" s="1766"/>
      <c r="AO21" s="1766"/>
      <c r="AP21" s="1766"/>
      <c r="AQ21" s="1766"/>
      <c r="AR21" s="1766"/>
      <c r="AS21" s="1766"/>
      <c r="AT21" s="1766"/>
      <c r="AU21" s="1766"/>
      <c r="AV21" s="1766"/>
      <c r="AW21" s="1766"/>
      <c r="AX21" s="1766"/>
      <c r="AY21" s="1766"/>
      <c r="AZ21" s="1766"/>
      <c r="BA21" s="1808"/>
      <c r="BB21" s="1766"/>
      <c r="BC21" s="1766"/>
      <c r="BD21" s="1766"/>
      <c r="BE21" s="1766"/>
      <c r="BF21" s="1766"/>
      <c r="BG21" s="1766"/>
      <c r="BH21" s="1766"/>
      <c r="BI21" s="1766"/>
      <c r="BJ21" s="1766"/>
      <c r="BK21" s="1766"/>
      <c r="BL21" s="1766"/>
      <c r="BM21" s="1766"/>
      <c r="BN21" s="1766"/>
      <c r="BO21" s="1766"/>
      <c r="BP21" s="1766"/>
      <c r="BQ21" s="1766"/>
      <c r="BR21" s="1766"/>
      <c r="BS21" s="1766"/>
      <c r="BT21" s="1766"/>
      <c r="BU21" s="1766"/>
      <c r="BV21" s="1766"/>
      <c r="BW21" s="1766"/>
      <c r="BX21" s="1766"/>
      <c r="BY21" s="1766"/>
      <c r="BZ21" s="1766"/>
      <c r="CA21" s="1766"/>
      <c r="CB21" s="1766"/>
      <c r="CC21" s="1766"/>
      <c r="CD21" s="1766"/>
      <c r="CE21" s="1766"/>
      <c r="CF21" s="1766"/>
      <c r="CG21" s="1766"/>
      <c r="CH21" s="1766"/>
      <c r="CI21" s="1766"/>
      <c r="CJ21" s="1766"/>
      <c r="CK21" s="1766"/>
      <c r="CL21" s="1766"/>
      <c r="CM21" s="1766"/>
      <c r="CN21" s="1766"/>
      <c r="CO21" s="1766"/>
      <c r="CP21" s="1766"/>
      <c r="CQ21" s="1766"/>
      <c r="CR21" s="1766"/>
      <c r="CS21" s="1766"/>
      <c r="CT21" s="1766"/>
      <c r="CU21" s="1766"/>
      <c r="CV21" s="1766"/>
      <c r="CW21" s="1766"/>
      <c r="CX21" s="1766"/>
      <c r="CY21" s="1766"/>
      <c r="CZ21" s="1766"/>
      <c r="DA21" s="1766"/>
      <c r="DB21" s="1766"/>
      <c r="DC21" s="1766"/>
      <c r="DD21" s="1766"/>
      <c r="DE21" s="1766"/>
      <c r="DF21" s="1766"/>
      <c r="DG21" s="1766"/>
      <c r="DH21" s="1766"/>
      <c r="DI21" s="1766"/>
      <c r="DJ21" s="1766"/>
      <c r="DK21" s="1766"/>
      <c r="DL21" s="1766"/>
      <c r="DM21" s="1766"/>
      <c r="DN21" s="1766"/>
      <c r="DO21" s="1766"/>
      <c r="DP21" s="1766"/>
      <c r="DQ21" s="1766"/>
      <c r="DR21" s="1766"/>
      <c r="DS21" s="1766"/>
      <c r="DT21" s="1766"/>
      <c r="DU21" s="1766"/>
      <c r="DV21" s="1766"/>
      <c r="DW21" s="1766"/>
      <c r="DX21" s="1766"/>
      <c r="DY21" s="1766"/>
      <c r="DZ21" s="1766"/>
      <c r="EA21" s="1766"/>
      <c r="EB21" s="1766"/>
      <c r="EC21" s="1766"/>
      <c r="ED21" s="1766"/>
      <c r="EE21" s="1766"/>
      <c r="EF21" s="1766"/>
      <c r="EG21" s="1766"/>
      <c r="EH21" s="1766"/>
      <c r="EI21" s="1766"/>
      <c r="EJ21" s="1766"/>
      <c r="EK21" s="1766"/>
      <c r="EL21" s="1766"/>
      <c r="EM21" s="1766"/>
      <c r="EN21" s="1766"/>
      <c r="EO21" s="1766"/>
      <c r="EP21" s="1766"/>
      <c r="EQ21" s="1766"/>
      <c r="ER21" s="1766"/>
      <c r="ES21" s="1766"/>
      <c r="ET21" s="1766"/>
      <c r="EU21" s="1766"/>
      <c r="EV21" s="1766"/>
      <c r="EW21" s="1766"/>
      <c r="EX21" s="1766"/>
      <c r="EY21" s="1766"/>
      <c r="EZ21" s="1766"/>
      <c r="FA21" s="1766"/>
      <c r="FB21" s="1766"/>
      <c r="FC21" s="1766"/>
      <c r="FD21" s="1766"/>
      <c r="FE21" s="1766"/>
      <c r="FF21" s="1766"/>
      <c r="FG21" s="1766"/>
      <c r="FH21" s="1766"/>
      <c r="FI21" s="1766"/>
      <c r="FJ21" s="1766"/>
      <c r="FK21" s="1766"/>
      <c r="FL21" s="1766"/>
      <c r="FM21" s="1766"/>
      <c r="FN21" s="1766"/>
      <c r="FO21" s="1766"/>
      <c r="FP21" s="1766"/>
      <c r="FQ21" s="1766"/>
      <c r="FR21" s="1766"/>
      <c r="FS21" s="1766"/>
      <c r="FT21" s="1766"/>
      <c r="FU21" s="1766"/>
      <c r="FV21" s="1766"/>
      <c r="FW21" s="1766"/>
      <c r="FX21" s="1766"/>
      <c r="FY21" s="1766"/>
      <c r="FZ21" s="1766"/>
      <c r="GA21" s="1766"/>
      <c r="GB21" s="1766"/>
      <c r="GC21" s="1766"/>
      <c r="GD21" s="1766"/>
      <c r="GE21" s="1766"/>
      <c r="GF21" s="1766"/>
      <c r="GG21" s="1766"/>
      <c r="GH21" s="1766"/>
      <c r="GI21" s="1766"/>
      <c r="GJ21" s="1766"/>
      <c r="GK21" s="1766"/>
      <c r="GL21" s="1766"/>
      <c r="GM21" s="1766"/>
      <c r="GN21" s="1766"/>
      <c r="GO21" s="1766"/>
      <c r="GP21" s="1766"/>
      <c r="GQ21" s="1766"/>
      <c r="GR21" s="1766"/>
      <c r="GS21" s="1766"/>
      <c r="GT21" s="1766"/>
      <c r="GU21" s="1766"/>
      <c r="GV21" s="1766"/>
      <c r="GW21" s="1766"/>
      <c r="GX21" s="1766"/>
      <c r="GY21" s="1766"/>
      <c r="GZ21" s="1766"/>
      <c r="HA21" s="1766"/>
      <c r="HB21" s="1766"/>
      <c r="HC21" s="1766"/>
      <c r="HD21" s="1766"/>
      <c r="HE21" s="1766"/>
      <c r="HF21" s="1766"/>
      <c r="HG21" s="1766"/>
      <c r="HH21" s="1766"/>
      <c r="HI21" s="1766"/>
      <c r="HJ21" s="1766"/>
      <c r="HK21" s="1766"/>
      <c r="HL21" s="1766"/>
      <c r="HM21" s="1766"/>
      <c r="HN21" s="1766"/>
      <c r="HO21" s="1766"/>
      <c r="HP21" s="1766"/>
      <c r="HQ21" s="1766"/>
      <c r="HR21" s="1766"/>
      <c r="HS21" s="1766"/>
      <c r="HT21" s="1766"/>
    </row>
    <row r="22" spans="1:228" s="1750" customFormat="1" ht="19.5" thickBot="1">
      <c r="A22" s="1163" t="s">
        <v>167</v>
      </c>
      <c r="B22" s="1772" t="s">
        <v>402</v>
      </c>
      <c r="C22" s="1753"/>
      <c r="D22" s="1753">
        <v>2</v>
      </c>
      <c r="E22" s="1799"/>
      <c r="F22" s="1786"/>
      <c r="G22" s="1800">
        <v>5</v>
      </c>
      <c r="H22" s="1801">
        <v>150</v>
      </c>
      <c r="I22" s="1758">
        <v>6</v>
      </c>
      <c r="J22" s="1758" t="s">
        <v>278</v>
      </c>
      <c r="K22" s="1753" t="s">
        <v>279</v>
      </c>
      <c r="L22" s="1753"/>
      <c r="M22" s="1757">
        <v>144</v>
      </c>
      <c r="N22" s="1779"/>
      <c r="O22" s="1760"/>
      <c r="P22" s="1761">
        <v>4</v>
      </c>
      <c r="Q22" s="1786">
        <v>2</v>
      </c>
      <c r="R22" s="1781"/>
      <c r="S22" s="1763"/>
      <c r="T22" s="1763"/>
      <c r="U22" s="1763"/>
      <c r="V22" s="1764"/>
      <c r="W22" s="1763"/>
      <c r="X22" s="1763"/>
      <c r="Y22" s="1770"/>
      <c r="Z22" s="1765"/>
      <c r="AA22" s="1766"/>
      <c r="AB22" s="1766"/>
      <c r="AC22" s="1766"/>
      <c r="AD22" s="1749" t="s">
        <v>396</v>
      </c>
      <c r="AE22" s="1766"/>
      <c r="AF22" s="1766"/>
      <c r="AG22" s="1766"/>
      <c r="AH22" s="1766"/>
      <c r="AI22" s="1766"/>
      <c r="AJ22" s="1766"/>
      <c r="AK22" s="1766"/>
      <c r="AL22" s="1766"/>
      <c r="AM22" s="1766"/>
      <c r="AN22" s="1766"/>
      <c r="AO22" s="1766"/>
      <c r="AP22" s="1766"/>
      <c r="AQ22" s="1766"/>
      <c r="AR22" s="1766"/>
      <c r="AS22" s="1766"/>
      <c r="AT22" s="1766"/>
      <c r="AU22" s="1766"/>
      <c r="AV22" s="1766"/>
      <c r="AW22" s="1766"/>
      <c r="AX22" s="1766"/>
      <c r="AY22" s="1766"/>
      <c r="AZ22" s="1766"/>
      <c r="BA22" s="1808"/>
      <c r="BB22" s="1766"/>
      <c r="BC22" s="1766"/>
      <c r="BD22" s="1766"/>
      <c r="BE22" s="1766"/>
      <c r="BF22" s="1766"/>
      <c r="BG22" s="1766"/>
      <c r="BH22" s="1766"/>
      <c r="BI22" s="1766"/>
      <c r="BJ22" s="1766"/>
      <c r="BK22" s="1766"/>
      <c r="BL22" s="1766"/>
      <c r="BM22" s="1766"/>
      <c r="BN22" s="1766"/>
      <c r="BO22" s="1766"/>
      <c r="BP22" s="1766"/>
      <c r="BQ22" s="1766"/>
      <c r="BR22" s="1766"/>
      <c r="BS22" s="1766"/>
      <c r="BT22" s="1766"/>
      <c r="BU22" s="1766"/>
      <c r="BV22" s="1766"/>
      <c r="BW22" s="1766"/>
      <c r="BX22" s="1766"/>
      <c r="BY22" s="1766"/>
      <c r="BZ22" s="1766"/>
      <c r="CA22" s="1766"/>
      <c r="CB22" s="1766"/>
      <c r="CC22" s="1766"/>
      <c r="CD22" s="1766"/>
      <c r="CE22" s="1766"/>
      <c r="CF22" s="1766"/>
      <c r="CG22" s="1766"/>
      <c r="CH22" s="1766"/>
      <c r="CI22" s="1766"/>
      <c r="CJ22" s="1766"/>
      <c r="CK22" s="1766"/>
      <c r="CL22" s="1766"/>
      <c r="CM22" s="1766"/>
      <c r="CN22" s="1766"/>
      <c r="CO22" s="1766"/>
      <c r="CP22" s="1766"/>
      <c r="CQ22" s="1766"/>
      <c r="CR22" s="1766"/>
      <c r="CS22" s="1766"/>
      <c r="CT22" s="1766"/>
      <c r="CU22" s="1766"/>
      <c r="CV22" s="1766"/>
      <c r="CW22" s="1766"/>
      <c r="CX22" s="1766"/>
      <c r="CY22" s="1766"/>
      <c r="CZ22" s="1766"/>
      <c r="DA22" s="1766"/>
      <c r="DB22" s="1766"/>
      <c r="DC22" s="1766"/>
      <c r="DD22" s="1766"/>
      <c r="DE22" s="1766"/>
      <c r="DF22" s="1766"/>
      <c r="DG22" s="1766"/>
      <c r="DH22" s="1766"/>
      <c r="DI22" s="1766"/>
      <c r="DJ22" s="1766"/>
      <c r="DK22" s="1766"/>
      <c r="DL22" s="1766"/>
      <c r="DM22" s="1766"/>
      <c r="DN22" s="1766"/>
      <c r="DO22" s="1766"/>
      <c r="DP22" s="1766"/>
      <c r="DQ22" s="1766"/>
      <c r="DR22" s="1766"/>
      <c r="DS22" s="1766"/>
      <c r="DT22" s="1766"/>
      <c r="DU22" s="1766"/>
      <c r="DV22" s="1766"/>
      <c r="DW22" s="1766"/>
      <c r="DX22" s="1766"/>
      <c r="DY22" s="1766"/>
      <c r="DZ22" s="1766"/>
      <c r="EA22" s="1766"/>
      <c r="EB22" s="1766"/>
      <c r="EC22" s="1766"/>
      <c r="ED22" s="1766"/>
      <c r="EE22" s="1766"/>
      <c r="EF22" s="1766"/>
      <c r="EG22" s="1766"/>
      <c r="EH22" s="1766"/>
      <c r="EI22" s="1766"/>
      <c r="EJ22" s="1766"/>
      <c r="EK22" s="1766"/>
      <c r="EL22" s="1766"/>
      <c r="EM22" s="1766"/>
      <c r="EN22" s="1766"/>
      <c r="EO22" s="1766"/>
      <c r="EP22" s="1766"/>
      <c r="EQ22" s="1766"/>
      <c r="ER22" s="1766"/>
      <c r="ES22" s="1766"/>
      <c r="ET22" s="1766"/>
      <c r="EU22" s="1766"/>
      <c r="EV22" s="1766"/>
      <c r="EW22" s="1766"/>
      <c r="EX22" s="1766"/>
      <c r="EY22" s="1766"/>
      <c r="EZ22" s="1766"/>
      <c r="FA22" s="1766"/>
      <c r="FB22" s="1766"/>
      <c r="FC22" s="1766"/>
      <c r="FD22" s="1766"/>
      <c r="FE22" s="1766"/>
      <c r="FF22" s="1766"/>
      <c r="FG22" s="1766"/>
      <c r="FH22" s="1766"/>
      <c r="FI22" s="1766"/>
      <c r="FJ22" s="1766"/>
      <c r="FK22" s="1766"/>
      <c r="FL22" s="1766"/>
      <c r="FM22" s="1766"/>
      <c r="FN22" s="1766"/>
      <c r="FO22" s="1766"/>
      <c r="FP22" s="1766"/>
      <c r="FQ22" s="1766"/>
      <c r="FR22" s="1766"/>
      <c r="FS22" s="1766"/>
      <c r="FT22" s="1766"/>
      <c r="FU22" s="1766"/>
      <c r="FV22" s="1766"/>
      <c r="FW22" s="1766"/>
      <c r="FX22" s="1766"/>
      <c r="FY22" s="1766"/>
      <c r="FZ22" s="1766"/>
      <c r="GA22" s="1766"/>
      <c r="GB22" s="1766"/>
      <c r="GC22" s="1766"/>
      <c r="GD22" s="1766"/>
      <c r="GE22" s="1766"/>
      <c r="GF22" s="1766"/>
      <c r="GG22" s="1766"/>
      <c r="GH22" s="1766"/>
      <c r="GI22" s="1766"/>
      <c r="GJ22" s="1766"/>
      <c r="GK22" s="1766"/>
      <c r="GL22" s="1766"/>
      <c r="GM22" s="1766"/>
      <c r="GN22" s="1766"/>
      <c r="GO22" s="1766"/>
      <c r="GP22" s="1766"/>
      <c r="GQ22" s="1766"/>
      <c r="GR22" s="1766"/>
      <c r="GS22" s="1766"/>
      <c r="GT22" s="1766"/>
      <c r="GU22" s="1766"/>
      <c r="GV22" s="1766"/>
      <c r="GW22" s="1766"/>
      <c r="GX22" s="1766"/>
      <c r="GY22" s="1766"/>
      <c r="GZ22" s="1766"/>
      <c r="HA22" s="1766"/>
      <c r="HB22" s="1766"/>
      <c r="HC22" s="1766"/>
      <c r="HD22" s="1766"/>
      <c r="HE22" s="1766"/>
      <c r="HF22" s="1766"/>
      <c r="HG22" s="1766"/>
      <c r="HH22" s="1766"/>
      <c r="HI22" s="1766"/>
      <c r="HJ22" s="1766"/>
      <c r="HK22" s="1766"/>
      <c r="HL22" s="1766"/>
      <c r="HM22" s="1766"/>
      <c r="HN22" s="1766"/>
      <c r="HO22" s="1766"/>
      <c r="HP22" s="1766"/>
      <c r="HQ22" s="1766"/>
      <c r="HR22" s="1766"/>
      <c r="HS22" s="1766"/>
      <c r="HT22" s="1766"/>
    </row>
    <row r="23" spans="2:9" s="1734" customFormat="1" ht="18.75">
      <c r="B23" s="1734" t="s">
        <v>397</v>
      </c>
      <c r="C23" s="1734" t="s">
        <v>408</v>
      </c>
      <c r="D23" s="1734" t="s">
        <v>307</v>
      </c>
      <c r="I23" s="1734">
        <f>SUM(I9:I22)</f>
        <v>76</v>
      </c>
    </row>
  </sheetData>
  <sheetProtection/>
  <mergeCells count="35">
    <mergeCell ref="BA2:BA7"/>
    <mergeCell ref="N6:Z6"/>
    <mergeCell ref="BD5:BE5"/>
    <mergeCell ref="BF5:BG5"/>
    <mergeCell ref="BH5:BI5"/>
    <mergeCell ref="BJ5:BK5"/>
    <mergeCell ref="X5:Y5"/>
    <mergeCell ref="BL5:BM5"/>
    <mergeCell ref="BN5:BO5"/>
    <mergeCell ref="N4:Q4"/>
    <mergeCell ref="R4:U4"/>
    <mergeCell ref="V4:Z4"/>
    <mergeCell ref="N5:O5"/>
    <mergeCell ref="P5:Q5"/>
    <mergeCell ref="R5:S5"/>
    <mergeCell ref="T5:U5"/>
    <mergeCell ref="V5:W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9"/>
  <sheetViews>
    <sheetView zoomScale="75" zoomScaleNormal="75" zoomScaleSheetLayoutView="90" zoomScalePageLayoutView="80" workbookViewId="0" topLeftCell="A1">
      <selection activeCell="A1" sqref="A1:Z1"/>
    </sheetView>
  </sheetViews>
  <sheetFormatPr defaultColWidth="9.00390625" defaultRowHeight="12.75" outlineLevelCol="1"/>
  <cols>
    <col min="1" max="1" width="10.00390625" style="1486" customWidth="1"/>
    <col min="2" max="2" width="78.875" style="1432" customWidth="1"/>
    <col min="3" max="3" width="6.875" style="1487" customWidth="1"/>
    <col min="4" max="4" width="5.625" style="1488" customWidth="1"/>
    <col min="5" max="6" width="5.625" style="1487" customWidth="1"/>
    <col min="7" max="7" width="8.125" style="1487" hidden="1" customWidth="1"/>
    <col min="8" max="8" width="9.00390625" style="1432" hidden="1" customWidth="1"/>
    <col min="9" max="9" width="7.625" style="1432" customWidth="1"/>
    <col min="10" max="10" width="7.125" style="1432" customWidth="1"/>
    <col min="11" max="11" width="7.00390625" style="1432" customWidth="1"/>
    <col min="12" max="12" width="6.625" style="1432" customWidth="1"/>
    <col min="13" max="13" width="8.125" style="1432" hidden="1" customWidth="1"/>
    <col min="14" max="14" width="7.625" style="278" hidden="1" customWidth="1"/>
    <col min="15" max="15" width="5.375" style="1432" hidden="1" customWidth="1"/>
    <col min="16" max="16" width="7.625" style="1657" hidden="1" customWidth="1"/>
    <col min="17" max="17" width="4.875" style="1657" hidden="1" customWidth="1"/>
    <col min="18" max="18" width="6.375" style="278" customWidth="1"/>
    <col min="19" max="19" width="5.625" style="1432" customWidth="1"/>
    <col min="20" max="20" width="6.625" style="1432" hidden="1" customWidth="1"/>
    <col min="21" max="21" width="5.375" style="1432" hidden="1" customWidth="1"/>
    <col min="22" max="22" width="7.625" style="278" hidden="1" customWidth="1"/>
    <col min="23" max="23" width="4.625" style="1432" hidden="1" customWidth="1"/>
    <col min="24" max="24" width="5.875" style="1432" hidden="1" customWidth="1"/>
    <col min="25" max="25" width="5.125" style="1432" hidden="1" customWidth="1"/>
    <col min="26" max="26" width="8.875" style="1432" hidden="1" customWidth="1"/>
    <col min="27" max="27" width="5.625" style="1637" hidden="1" customWidth="1"/>
    <col min="28" max="28" width="9.75390625" style="8" hidden="1" customWidth="1"/>
    <col min="29" max="29" width="8.125" style="8" hidden="1" customWidth="1"/>
    <col min="30" max="30" width="9.125" style="8" hidden="1" customWidth="1"/>
    <col min="31" max="31" width="5.75390625" style="8" hidden="1" customWidth="1" outlineLevel="1"/>
    <col min="32" max="32" width="5.25390625" style="8" hidden="1" customWidth="1" outlineLevel="1"/>
    <col min="33" max="33" width="5.75390625" style="8" hidden="1" customWidth="1" outlineLevel="1"/>
    <col min="34" max="34" width="6.125" style="8" hidden="1" customWidth="1" outlineLevel="1"/>
    <col min="35" max="36" width="7.125" style="8" hidden="1" customWidth="1" outlineLevel="1"/>
    <col min="37" max="37" width="4.375" style="8" hidden="1" customWidth="1" outlineLevel="1"/>
    <col min="38" max="38" width="5.375" style="8" hidden="1" customWidth="1" outlineLevel="1"/>
    <col min="39" max="39" width="3.125" style="8" hidden="1" customWidth="1" outlineLevel="1"/>
    <col min="40" max="40" width="3.625" style="8" hidden="1" customWidth="1" outlineLevel="1"/>
    <col min="41" max="41" width="4.75390625" style="8" hidden="1" customWidth="1" outlineLevel="1"/>
    <col min="42" max="42" width="5.875" style="8" hidden="1" customWidth="1" outlineLevel="1"/>
    <col min="43" max="43" width="7.625" style="8" hidden="1" customWidth="1" outlineLevel="1"/>
    <col min="44" max="44" width="7.875" style="8" hidden="1" customWidth="1" outlineLevel="1"/>
    <col min="45" max="45" width="6.625" style="8" hidden="1" customWidth="1" outlineLevel="1"/>
    <col min="46" max="46" width="4.375" style="8" hidden="1" customWidth="1" outlineLevel="1"/>
    <col min="47" max="47" width="7.125" style="8" hidden="1" customWidth="1" outlineLevel="1"/>
    <col min="48" max="48" width="4.875" style="8" hidden="1" customWidth="1" outlineLevel="1"/>
    <col min="49" max="49" width="4.75390625" style="8" hidden="1" customWidth="1" outlineLevel="1"/>
    <col min="50" max="50" width="3.875" style="8" hidden="1" customWidth="1" outlineLevel="1"/>
    <col min="51" max="51" width="7.00390625" style="8" hidden="1" customWidth="1" outlineLevel="1"/>
    <col min="52" max="52" width="5.375" style="8" hidden="1" customWidth="1" collapsed="1"/>
    <col min="53" max="53" width="31.875" style="8" customWidth="1"/>
    <col min="54" max="54" width="5.25390625" style="8" customWidth="1"/>
    <col min="55" max="55" width="3.875" style="8" customWidth="1"/>
    <col min="56" max="56" width="8.375" style="8" hidden="1" customWidth="1"/>
    <col min="57" max="57" width="6.875" style="8" hidden="1" customWidth="1"/>
    <col min="58" max="59" width="6.625" style="8" hidden="1" customWidth="1"/>
    <col min="60" max="60" width="8.125" style="8" customWidth="1"/>
    <col min="61" max="61" width="6.875" style="8" customWidth="1"/>
    <col min="62" max="62" width="7.75390625" style="8" customWidth="1"/>
    <col min="63" max="63" width="9.375" style="8" customWidth="1"/>
    <col min="64" max="64" width="9.25390625" style="8" customWidth="1"/>
    <col min="65" max="65" width="7.625" style="8" customWidth="1"/>
    <col min="66" max="66" width="7.875" style="8" customWidth="1"/>
    <col min="67" max="67" width="4.375" style="8" customWidth="1"/>
    <col min="68" max="68" width="4.875" style="8" customWidth="1"/>
    <col min="69" max="16384" width="9.125" style="8" customWidth="1"/>
  </cols>
  <sheetData>
    <row r="1" spans="1:27" s="5" customFormat="1" ht="18" customHeight="1">
      <c r="A1" s="2206" t="s">
        <v>409</v>
      </c>
      <c r="B1" s="2207"/>
      <c r="C1" s="2207"/>
      <c r="D1" s="2207"/>
      <c r="E1" s="2207"/>
      <c r="F1" s="2207"/>
      <c r="G1" s="2207"/>
      <c r="H1" s="2207"/>
      <c r="I1" s="2207"/>
      <c r="J1" s="2207"/>
      <c r="K1" s="2207"/>
      <c r="L1" s="2207"/>
      <c r="M1" s="2207"/>
      <c r="N1" s="2207"/>
      <c r="O1" s="2207"/>
      <c r="P1" s="2207"/>
      <c r="Q1" s="2207"/>
      <c r="R1" s="2207"/>
      <c r="S1" s="2207"/>
      <c r="T1" s="2207"/>
      <c r="U1" s="2207"/>
      <c r="V1" s="2207"/>
      <c r="W1" s="2207"/>
      <c r="X1" s="2207"/>
      <c r="Y1" s="2207"/>
      <c r="Z1" s="2208"/>
      <c r="AA1" s="638"/>
    </row>
    <row r="2" spans="1:53" s="5" customFormat="1" ht="18.75" customHeight="1">
      <c r="A2" s="2227" t="s">
        <v>20</v>
      </c>
      <c r="B2" s="2080" t="s">
        <v>28</v>
      </c>
      <c r="C2" s="2228" t="s">
        <v>305</v>
      </c>
      <c r="D2" s="2228"/>
      <c r="E2" s="2183" t="s">
        <v>32</v>
      </c>
      <c r="F2" s="2183" t="s">
        <v>117</v>
      </c>
      <c r="G2" s="2183" t="s">
        <v>33</v>
      </c>
      <c r="H2" s="2080" t="s">
        <v>21</v>
      </c>
      <c r="I2" s="2080"/>
      <c r="J2" s="2080"/>
      <c r="K2" s="2080"/>
      <c r="L2" s="2080"/>
      <c r="M2" s="2080"/>
      <c r="N2" s="2128"/>
      <c r="O2" s="2128"/>
      <c r="P2" s="2128"/>
      <c r="Q2" s="2128"/>
      <c r="R2" s="2128"/>
      <c r="S2" s="2128"/>
      <c r="T2" s="2128"/>
      <c r="U2" s="2128"/>
      <c r="V2" s="2128"/>
      <c r="W2" s="2128"/>
      <c r="X2" s="2128"/>
      <c r="Y2" s="2128"/>
      <c r="Z2" s="2128"/>
      <c r="AA2" s="1665"/>
      <c r="AB2" s="1064"/>
      <c r="AC2" s="1064"/>
      <c r="AD2" s="1064"/>
      <c r="AE2" s="1064"/>
      <c r="AF2" s="1064"/>
      <c r="AG2" s="1064"/>
      <c r="AH2" s="1064"/>
      <c r="AI2" s="1064"/>
      <c r="AJ2" s="1064"/>
      <c r="AK2" s="1064"/>
      <c r="AL2" s="1064"/>
      <c r="AM2" s="1064"/>
      <c r="AN2" s="1064"/>
      <c r="AO2" s="1064"/>
      <c r="AP2" s="1064"/>
      <c r="AQ2" s="1064"/>
      <c r="AR2" s="1064"/>
      <c r="AS2" s="1064"/>
      <c r="AT2" s="1064"/>
      <c r="AU2" s="1064"/>
      <c r="AV2" s="1064"/>
      <c r="AW2" s="1064"/>
      <c r="AX2" s="1064"/>
      <c r="AY2" s="1064"/>
      <c r="AZ2" s="1064"/>
      <c r="BA2" s="2232" t="s">
        <v>398</v>
      </c>
    </row>
    <row r="3" spans="1:53" s="5" customFormat="1" ht="24.75" customHeight="1">
      <c r="A3" s="2227"/>
      <c r="B3" s="2080"/>
      <c r="C3" s="2228"/>
      <c r="D3" s="2228"/>
      <c r="E3" s="2183"/>
      <c r="F3" s="2183"/>
      <c r="G3" s="2183"/>
      <c r="H3" s="2183" t="s">
        <v>23</v>
      </c>
      <c r="I3" s="2229" t="s">
        <v>24</v>
      </c>
      <c r="J3" s="2229"/>
      <c r="K3" s="2229"/>
      <c r="L3" s="2229"/>
      <c r="M3" s="2183" t="s">
        <v>25</v>
      </c>
      <c r="N3" s="2128"/>
      <c r="O3" s="2128"/>
      <c r="P3" s="2128"/>
      <c r="Q3" s="2128"/>
      <c r="R3" s="2128"/>
      <c r="S3" s="2128"/>
      <c r="T3" s="2128"/>
      <c r="U3" s="2128"/>
      <c r="V3" s="2128"/>
      <c r="W3" s="2128"/>
      <c r="X3" s="2128"/>
      <c r="Y3" s="2128"/>
      <c r="Z3" s="2128"/>
      <c r="AA3" s="1665"/>
      <c r="AB3" s="1064"/>
      <c r="AC3" s="1064"/>
      <c r="AD3" s="1064"/>
      <c r="AE3" s="1064"/>
      <c r="AF3" s="1064"/>
      <c r="AG3" s="1064"/>
      <c r="AH3" s="1064"/>
      <c r="AI3" s="1064"/>
      <c r="AJ3" s="1064"/>
      <c r="AK3" s="1064"/>
      <c r="AL3" s="1064"/>
      <c r="AM3" s="1064"/>
      <c r="AN3" s="1064"/>
      <c r="AO3" s="1064"/>
      <c r="AP3" s="1064"/>
      <c r="AQ3" s="1064"/>
      <c r="AR3" s="1064"/>
      <c r="AS3" s="1064"/>
      <c r="AT3" s="1064"/>
      <c r="AU3" s="1064"/>
      <c r="AV3" s="1064"/>
      <c r="AW3" s="1064"/>
      <c r="AX3" s="1064"/>
      <c r="AY3" s="1064"/>
      <c r="AZ3" s="1064"/>
      <c r="BA3" s="2232"/>
    </row>
    <row r="4" spans="1:53" s="5" customFormat="1" ht="18" customHeight="1">
      <c r="A4" s="2227"/>
      <c r="B4" s="2080"/>
      <c r="C4" s="2183" t="s">
        <v>26</v>
      </c>
      <c r="D4" s="2183" t="s">
        <v>27</v>
      </c>
      <c r="E4" s="2183"/>
      <c r="F4" s="2183"/>
      <c r="G4" s="2183"/>
      <c r="H4" s="2183"/>
      <c r="I4" s="2193" t="s">
        <v>118</v>
      </c>
      <c r="J4" s="2183" t="s">
        <v>38</v>
      </c>
      <c r="K4" s="2193" t="s">
        <v>39</v>
      </c>
      <c r="L4" s="2230" t="s">
        <v>40</v>
      </c>
      <c r="M4" s="2183"/>
      <c r="N4" s="2128" t="s">
        <v>295</v>
      </c>
      <c r="O4" s="2128"/>
      <c r="P4" s="2128"/>
      <c r="Q4" s="2128"/>
      <c r="R4" s="2128" t="s">
        <v>296</v>
      </c>
      <c r="S4" s="2128"/>
      <c r="T4" s="2128"/>
      <c r="U4" s="2128"/>
      <c r="V4" s="2128" t="s">
        <v>291</v>
      </c>
      <c r="W4" s="2128"/>
      <c r="X4" s="2128"/>
      <c r="Y4" s="2128"/>
      <c r="Z4" s="2128"/>
      <c r="AA4" s="1665"/>
      <c r="AB4" s="1064"/>
      <c r="AC4" s="1064"/>
      <c r="AD4" s="1064"/>
      <c r="AE4" s="1064"/>
      <c r="AF4" s="1064"/>
      <c r="AG4" s="1064"/>
      <c r="AH4" s="1064"/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2232"/>
    </row>
    <row r="5" spans="1:68" s="5" customFormat="1" ht="15.75">
      <c r="A5" s="2227"/>
      <c r="B5" s="2080"/>
      <c r="C5" s="2183"/>
      <c r="D5" s="2183"/>
      <c r="E5" s="2183"/>
      <c r="F5" s="2183"/>
      <c r="G5" s="2183"/>
      <c r="H5" s="2183"/>
      <c r="I5" s="2193"/>
      <c r="J5" s="2183"/>
      <c r="K5" s="2193"/>
      <c r="L5" s="2230"/>
      <c r="M5" s="2183"/>
      <c r="N5" s="2231">
        <v>1</v>
      </c>
      <c r="O5" s="2231"/>
      <c r="P5" s="2231">
        <v>2</v>
      </c>
      <c r="Q5" s="2231"/>
      <c r="R5" s="2231">
        <v>3</v>
      </c>
      <c r="S5" s="2231"/>
      <c r="T5" s="2231">
        <v>4</v>
      </c>
      <c r="U5" s="2231"/>
      <c r="V5" s="2231">
        <v>5</v>
      </c>
      <c r="W5" s="2231"/>
      <c r="X5" s="2231" t="s">
        <v>297</v>
      </c>
      <c r="Y5" s="2231"/>
      <c r="Z5" s="1196" t="s">
        <v>298</v>
      </c>
      <c r="AA5" s="1665"/>
      <c r="AB5" s="1065">
        <v>22.5</v>
      </c>
      <c r="AC5" s="1064"/>
      <c r="AD5" s="1064"/>
      <c r="AE5" s="1064"/>
      <c r="AF5" s="1064"/>
      <c r="AG5" s="1064"/>
      <c r="AH5" s="1064"/>
      <c r="AI5" s="1064"/>
      <c r="AJ5" s="1064"/>
      <c r="AK5" s="1064"/>
      <c r="AL5" s="1064"/>
      <c r="AM5" s="1064"/>
      <c r="AN5" s="1064"/>
      <c r="AO5" s="1064"/>
      <c r="AP5" s="1064"/>
      <c r="AQ5" s="1064"/>
      <c r="AR5" s="1064"/>
      <c r="AS5" s="1064"/>
      <c r="AT5" s="1064"/>
      <c r="AU5" s="1064"/>
      <c r="AV5" s="1064"/>
      <c r="AW5" s="1064"/>
      <c r="AX5" s="1064"/>
      <c r="AY5" s="1064"/>
      <c r="AZ5" s="1064"/>
      <c r="BA5" s="2232"/>
      <c r="BD5" s="2185">
        <v>1</v>
      </c>
      <c r="BE5" s="2186"/>
      <c r="BF5" s="2185">
        <v>2</v>
      </c>
      <c r="BG5" s="2186"/>
      <c r="BH5" s="2185">
        <v>3</v>
      </c>
      <c r="BI5" s="2186"/>
      <c r="BJ5" s="2185">
        <v>4</v>
      </c>
      <c r="BK5" s="2186"/>
      <c r="BL5" s="2185">
        <v>5</v>
      </c>
      <c r="BM5" s="2186"/>
      <c r="BN5" s="2185" t="s">
        <v>297</v>
      </c>
      <c r="BO5" s="2186"/>
      <c r="BP5" s="1520" t="s">
        <v>298</v>
      </c>
    </row>
    <row r="6" spans="1:56" s="5" customFormat="1" ht="18.75" customHeight="1">
      <c r="A6" s="2227"/>
      <c r="B6" s="2080"/>
      <c r="C6" s="2183"/>
      <c r="D6" s="2183"/>
      <c r="E6" s="2183"/>
      <c r="F6" s="2183"/>
      <c r="G6" s="2183"/>
      <c r="H6" s="2183"/>
      <c r="I6" s="2193"/>
      <c r="J6" s="2183"/>
      <c r="K6" s="2193"/>
      <c r="L6" s="2230"/>
      <c r="M6" s="2183"/>
      <c r="N6" s="2128"/>
      <c r="O6" s="2128"/>
      <c r="P6" s="2128"/>
      <c r="Q6" s="2128"/>
      <c r="R6" s="2128"/>
      <c r="S6" s="2128"/>
      <c r="T6" s="2128"/>
      <c r="U6" s="2128"/>
      <c r="V6" s="2128"/>
      <c r="W6" s="2128"/>
      <c r="X6" s="2128"/>
      <c r="Y6" s="2128"/>
      <c r="Z6" s="2128"/>
      <c r="AA6" s="1665"/>
      <c r="AB6" s="1065">
        <v>63.5</v>
      </c>
      <c r="AC6" s="1064"/>
      <c r="AD6" s="1064"/>
      <c r="AE6" s="1064"/>
      <c r="AF6" s="1064"/>
      <c r="AG6" s="1064"/>
      <c r="AH6" s="1064"/>
      <c r="AI6" s="1064"/>
      <c r="AJ6" s="1064"/>
      <c r="AK6" s="1064"/>
      <c r="AL6" s="1064"/>
      <c r="AM6" s="1064"/>
      <c r="AN6" s="1064"/>
      <c r="AO6" s="1064"/>
      <c r="AP6" s="1064"/>
      <c r="AQ6" s="1064"/>
      <c r="AR6" s="1064"/>
      <c r="AS6" s="1064"/>
      <c r="AT6" s="1064"/>
      <c r="AU6" s="1064"/>
      <c r="AV6" s="1064"/>
      <c r="AW6" s="1064"/>
      <c r="AX6" s="1064"/>
      <c r="AY6" s="1064"/>
      <c r="AZ6" s="1064"/>
      <c r="BA6" s="2232"/>
      <c r="BD6" s="5" t="s">
        <v>31</v>
      </c>
    </row>
    <row r="7" spans="1:53" s="5" customFormat="1" ht="76.5" customHeight="1">
      <c r="A7" s="2227"/>
      <c r="B7" s="2080"/>
      <c r="C7" s="2183"/>
      <c r="D7" s="2183"/>
      <c r="E7" s="2183"/>
      <c r="F7" s="2183"/>
      <c r="G7" s="2183"/>
      <c r="H7" s="2183"/>
      <c r="I7" s="2193"/>
      <c r="J7" s="2183"/>
      <c r="K7" s="2193"/>
      <c r="L7" s="2230"/>
      <c r="M7" s="2183"/>
      <c r="N7" s="1663" t="s">
        <v>348</v>
      </c>
      <c r="O7" s="1664" t="s">
        <v>349</v>
      </c>
      <c r="P7" s="1664" t="s">
        <v>348</v>
      </c>
      <c r="Q7" s="1664" t="s">
        <v>349</v>
      </c>
      <c r="R7" s="1663" t="s">
        <v>348</v>
      </c>
      <c r="S7" s="1664" t="s">
        <v>349</v>
      </c>
      <c r="T7" s="1664" t="s">
        <v>348</v>
      </c>
      <c r="U7" s="1664" t="s">
        <v>349</v>
      </c>
      <c r="V7" s="1663" t="s">
        <v>348</v>
      </c>
      <c r="W7" s="1664" t="s">
        <v>349</v>
      </c>
      <c r="X7" s="1664" t="s">
        <v>348</v>
      </c>
      <c r="Y7" s="1664" t="s">
        <v>349</v>
      </c>
      <c r="Z7" s="1196"/>
      <c r="AA7" s="1665"/>
      <c r="AB7" s="1065">
        <v>137.5</v>
      </c>
      <c r="AC7" s="1064"/>
      <c r="AD7" s="1064"/>
      <c r="AE7" s="1064"/>
      <c r="AF7" s="1064"/>
      <c r="AG7" s="1064"/>
      <c r="AH7" s="1064"/>
      <c r="AI7" s="1064"/>
      <c r="AJ7" s="1064"/>
      <c r="AK7" s="1064"/>
      <c r="AL7" s="1064"/>
      <c r="AM7" s="1064"/>
      <c r="AN7" s="1064"/>
      <c r="AO7" s="1064"/>
      <c r="AP7" s="1064"/>
      <c r="AQ7" s="1064"/>
      <c r="AR7" s="1064"/>
      <c r="AS7" s="1064"/>
      <c r="AT7" s="1064"/>
      <c r="AU7" s="1064"/>
      <c r="AV7" s="1064"/>
      <c r="AW7" s="1064"/>
      <c r="AX7" s="1064"/>
      <c r="AY7" s="1064"/>
      <c r="AZ7" s="1064"/>
      <c r="BA7" s="2232"/>
    </row>
    <row r="8" spans="1:226" ht="15.75">
      <c r="A8" s="1088" t="s">
        <v>135</v>
      </c>
      <c r="B8" s="1110" t="s">
        <v>60</v>
      </c>
      <c r="C8" s="1088"/>
      <c r="D8" s="1088"/>
      <c r="E8" s="1089"/>
      <c r="F8" s="1089"/>
      <c r="G8" s="1494">
        <v>7</v>
      </c>
      <c r="H8" s="1323">
        <v>210</v>
      </c>
      <c r="I8" s="1324"/>
      <c r="J8" s="1324"/>
      <c r="K8" s="1325"/>
      <c r="L8" s="1325"/>
      <c r="M8" s="1152"/>
      <c r="N8" s="786"/>
      <c r="O8" s="1088"/>
      <c r="P8" s="1671"/>
      <c r="Q8" s="1326"/>
      <c r="R8" s="262"/>
      <c r="S8" s="1327"/>
      <c r="T8" s="1326"/>
      <c r="U8" s="1326"/>
      <c r="V8" s="262"/>
      <c r="W8" s="1327"/>
      <c r="X8" s="1327"/>
      <c r="Y8" s="1327"/>
      <c r="Z8" s="1327"/>
      <c r="AA8" s="1810"/>
      <c r="AB8" s="1810"/>
      <c r="AC8" s="1810"/>
      <c r="AD8" s="1064" t="s">
        <v>396</v>
      </c>
      <c r="AE8" s="1810"/>
      <c r="AF8" s="1810"/>
      <c r="AG8" s="1810"/>
      <c r="AH8" s="1810"/>
      <c r="AI8" s="1810"/>
      <c r="AJ8" s="1810"/>
      <c r="AK8" s="1810"/>
      <c r="AL8" s="1810"/>
      <c r="AM8" s="1810"/>
      <c r="AN8" s="1810"/>
      <c r="AO8" s="1810"/>
      <c r="AP8" s="1810"/>
      <c r="AQ8" s="1810"/>
      <c r="AR8" s="1810"/>
      <c r="AS8" s="1810"/>
      <c r="AT8" s="1810"/>
      <c r="AU8" s="1810"/>
      <c r="AV8" s="1810"/>
      <c r="AW8" s="1810"/>
      <c r="AX8" s="1810"/>
      <c r="AY8" s="1810"/>
      <c r="AZ8" s="1810"/>
      <c r="BA8" s="1810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</row>
    <row r="9" spans="1:226" ht="15.75">
      <c r="A9" s="1152" t="s">
        <v>136</v>
      </c>
      <c r="B9" s="1087" t="s">
        <v>366</v>
      </c>
      <c r="C9" s="1088"/>
      <c r="D9" s="1092">
        <v>3</v>
      </c>
      <c r="E9" s="1089"/>
      <c r="F9" s="1089"/>
      <c r="G9" s="1494">
        <v>2.5</v>
      </c>
      <c r="H9" s="1323">
        <v>75</v>
      </c>
      <c r="I9" s="1324">
        <v>8</v>
      </c>
      <c r="J9" s="1324" t="s">
        <v>276</v>
      </c>
      <c r="K9" s="1325" t="s">
        <v>277</v>
      </c>
      <c r="L9" s="1325"/>
      <c r="M9" s="1152">
        <v>67</v>
      </c>
      <c r="N9" s="786"/>
      <c r="O9" s="1088"/>
      <c r="P9" s="1326"/>
      <c r="Q9" s="1326"/>
      <c r="R9" s="1670">
        <v>8</v>
      </c>
      <c r="S9" s="1397">
        <v>0</v>
      </c>
      <c r="T9" s="1326"/>
      <c r="U9" s="1326"/>
      <c r="V9" s="262"/>
      <c r="W9" s="1327"/>
      <c r="X9" s="1327"/>
      <c r="Y9" s="1327"/>
      <c r="Z9" s="1327"/>
      <c r="AA9" s="1810"/>
      <c r="AB9" s="1810"/>
      <c r="AC9" s="1810"/>
      <c r="AD9" s="1064" t="s">
        <v>396</v>
      </c>
      <c r="AE9" s="1810"/>
      <c r="AF9" s="1810"/>
      <c r="AG9" s="1810"/>
      <c r="AH9" s="1810"/>
      <c r="AI9" s="1810"/>
      <c r="AJ9" s="1810"/>
      <c r="AK9" s="1810"/>
      <c r="AL9" s="1810"/>
      <c r="AM9" s="1810"/>
      <c r="AN9" s="1810"/>
      <c r="AO9" s="1810"/>
      <c r="AP9" s="1810"/>
      <c r="AQ9" s="1810"/>
      <c r="AR9" s="1810"/>
      <c r="AS9" s="1810"/>
      <c r="AT9" s="1810"/>
      <c r="AU9" s="1810"/>
      <c r="AV9" s="1810"/>
      <c r="AW9" s="1810"/>
      <c r="AX9" s="1810"/>
      <c r="AY9" s="1810"/>
      <c r="AZ9" s="1810"/>
      <c r="BA9" s="1810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</row>
    <row r="10" spans="1:226" ht="18.75" customHeight="1">
      <c r="A10" s="1088" t="s">
        <v>144</v>
      </c>
      <c r="B10" s="1110" t="s">
        <v>263</v>
      </c>
      <c r="C10" s="1328"/>
      <c r="D10" s="1325">
        <v>3</v>
      </c>
      <c r="E10" s="1328"/>
      <c r="F10" s="1328"/>
      <c r="G10" s="1454">
        <v>3.5</v>
      </c>
      <c r="H10" s="1323">
        <v>105</v>
      </c>
      <c r="I10" s="1324">
        <v>6</v>
      </c>
      <c r="J10" s="1324">
        <v>4</v>
      </c>
      <c r="K10" s="1325"/>
      <c r="L10" s="1325">
        <v>2</v>
      </c>
      <c r="M10" s="1152">
        <v>99</v>
      </c>
      <c r="N10" s="272"/>
      <c r="O10" s="1424"/>
      <c r="P10" s="1658"/>
      <c r="Q10" s="1658"/>
      <c r="R10" s="1023">
        <v>4</v>
      </c>
      <c r="S10" s="1396">
        <v>2</v>
      </c>
      <c r="T10" s="1327"/>
      <c r="U10" s="1327"/>
      <c r="V10" s="262"/>
      <c r="W10" s="1327"/>
      <c r="X10" s="1327"/>
      <c r="Y10" s="1327"/>
      <c r="Z10" s="1327"/>
      <c r="AA10" s="1810"/>
      <c r="AB10" s="1810"/>
      <c r="AC10" s="1810"/>
      <c r="AD10" s="1064" t="s">
        <v>396</v>
      </c>
      <c r="AE10" s="1810"/>
      <c r="AF10" s="1810"/>
      <c r="AG10" s="1810"/>
      <c r="AH10" s="1810"/>
      <c r="AI10" s="1810"/>
      <c r="AJ10" s="1810"/>
      <c r="AK10" s="1810"/>
      <c r="AL10" s="1810"/>
      <c r="AM10" s="1810"/>
      <c r="AN10" s="1810"/>
      <c r="AO10" s="1810"/>
      <c r="AP10" s="1810"/>
      <c r="AQ10" s="1810"/>
      <c r="AR10" s="1810"/>
      <c r="AS10" s="1810"/>
      <c r="AT10" s="1810"/>
      <c r="AU10" s="1810"/>
      <c r="AV10" s="1810"/>
      <c r="AW10" s="1810"/>
      <c r="AX10" s="1810"/>
      <c r="AY10" s="1810"/>
      <c r="AZ10" s="1810"/>
      <c r="BA10" s="1810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</row>
    <row r="11" spans="1:226" ht="22.5" customHeight="1">
      <c r="A11" s="1088" t="s">
        <v>153</v>
      </c>
      <c r="B11" s="1110" t="s">
        <v>46</v>
      </c>
      <c r="C11" s="1328"/>
      <c r="D11" s="1325"/>
      <c r="E11" s="1397"/>
      <c r="F11" s="1397"/>
      <c r="G11" s="1494">
        <v>3</v>
      </c>
      <c r="H11" s="1230">
        <v>90</v>
      </c>
      <c r="I11" s="1324"/>
      <c r="J11" s="1324"/>
      <c r="K11" s="1325"/>
      <c r="L11" s="1325"/>
      <c r="M11" s="1152"/>
      <c r="N11" s="786"/>
      <c r="O11" s="1326"/>
      <c r="P11" s="1326"/>
      <c r="Q11" s="1811"/>
      <c r="R11" s="328"/>
      <c r="S11" s="1326"/>
      <c r="T11" s="1326"/>
      <c r="U11" s="1326"/>
      <c r="V11" s="328"/>
      <c r="W11" s="1326"/>
      <c r="X11" s="1326"/>
      <c r="Y11" s="1326"/>
      <c r="Z11" s="1326"/>
      <c r="AA11" s="1810"/>
      <c r="AB11" s="1810"/>
      <c r="AC11" s="1810"/>
      <c r="AD11" s="1064" t="s">
        <v>396</v>
      </c>
      <c r="AE11" s="1810"/>
      <c r="AF11" s="1810"/>
      <c r="AG11" s="1810"/>
      <c r="AH11" s="1810"/>
      <c r="AI11" s="1810"/>
      <c r="AJ11" s="1810"/>
      <c r="AK11" s="1810"/>
      <c r="AL11" s="1810"/>
      <c r="AM11" s="1810"/>
      <c r="AN11" s="1810"/>
      <c r="AO11" s="1810"/>
      <c r="AP11" s="1810"/>
      <c r="AQ11" s="1810"/>
      <c r="AR11" s="1810"/>
      <c r="AS11" s="1810"/>
      <c r="AT11" s="1810"/>
      <c r="AU11" s="1810"/>
      <c r="AV11" s="1810"/>
      <c r="AW11" s="1810"/>
      <c r="AX11" s="1810"/>
      <c r="AY11" s="1810"/>
      <c r="AZ11" s="1810"/>
      <c r="BA11" s="1810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</row>
    <row r="12" spans="1:226" ht="15.75">
      <c r="A12" s="1088" t="s">
        <v>154</v>
      </c>
      <c r="B12" s="1087" t="s">
        <v>58</v>
      </c>
      <c r="C12" s="1328"/>
      <c r="D12" s="1325">
        <v>3</v>
      </c>
      <c r="E12" s="1397"/>
      <c r="F12" s="1397"/>
      <c r="G12" s="1454">
        <v>2.5</v>
      </c>
      <c r="H12" s="1230">
        <v>75</v>
      </c>
      <c r="I12" s="1324">
        <v>8</v>
      </c>
      <c r="J12" s="1324" t="s">
        <v>276</v>
      </c>
      <c r="K12" s="1325" t="s">
        <v>277</v>
      </c>
      <c r="L12" s="1325"/>
      <c r="M12" s="1152">
        <v>67</v>
      </c>
      <c r="N12" s="786"/>
      <c r="O12" s="1326"/>
      <c r="P12" s="1326"/>
      <c r="Q12" s="1811"/>
      <c r="R12" s="1023">
        <v>8</v>
      </c>
      <c r="S12" s="1396">
        <v>0</v>
      </c>
      <c r="T12" s="1326"/>
      <c r="U12" s="1326"/>
      <c r="V12" s="328"/>
      <c r="W12" s="1326"/>
      <c r="X12" s="1326"/>
      <c r="Y12" s="1326"/>
      <c r="Z12" s="1326"/>
      <c r="AA12" s="1810"/>
      <c r="AB12" s="1810"/>
      <c r="AC12" s="1810"/>
      <c r="AD12" s="1064" t="s">
        <v>396</v>
      </c>
      <c r="AE12" s="1810"/>
      <c r="AF12" s="1810"/>
      <c r="AG12" s="1810"/>
      <c r="AH12" s="1810"/>
      <c r="AI12" s="1810"/>
      <c r="AJ12" s="1810"/>
      <c r="AK12" s="1810"/>
      <c r="AL12" s="1810"/>
      <c r="AM12" s="1810"/>
      <c r="AN12" s="1810"/>
      <c r="AO12" s="1810"/>
      <c r="AP12" s="1810"/>
      <c r="AQ12" s="1810"/>
      <c r="AR12" s="1810"/>
      <c r="AS12" s="1810"/>
      <c r="AT12" s="1810"/>
      <c r="AU12" s="1810"/>
      <c r="AV12" s="1810"/>
      <c r="AW12" s="1810"/>
      <c r="AX12" s="1810"/>
      <c r="AY12" s="1810"/>
      <c r="AZ12" s="1810"/>
      <c r="BA12" s="1810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</row>
    <row r="13" spans="1:226" ht="15.75">
      <c r="A13" s="1088" t="s">
        <v>168</v>
      </c>
      <c r="B13" s="1110" t="s">
        <v>86</v>
      </c>
      <c r="C13" s="1328"/>
      <c r="D13" s="1328"/>
      <c r="E13" s="1328"/>
      <c r="F13" s="1328"/>
      <c r="G13" s="1494">
        <v>6</v>
      </c>
      <c r="H13" s="1230">
        <v>180</v>
      </c>
      <c r="I13" s="1324"/>
      <c r="J13" s="1324"/>
      <c r="K13" s="1325"/>
      <c r="L13" s="1325"/>
      <c r="M13" s="1152"/>
      <c r="N13" s="786"/>
      <c r="O13" s="1326"/>
      <c r="P13" s="1326"/>
      <c r="Q13" s="1812"/>
      <c r="R13" s="788"/>
      <c r="S13" s="1327"/>
      <c r="T13" s="1327"/>
      <c r="U13" s="1327"/>
      <c r="V13" s="262"/>
      <c r="W13" s="1327"/>
      <c r="X13" s="1327"/>
      <c r="Y13" s="1327"/>
      <c r="Z13" s="1327"/>
      <c r="AA13" s="1810"/>
      <c r="AB13" s="1810"/>
      <c r="AC13" s="1810"/>
      <c r="AD13" s="1064" t="s">
        <v>396</v>
      </c>
      <c r="AE13" s="1810"/>
      <c r="AF13" s="1810"/>
      <c r="AG13" s="1810"/>
      <c r="AH13" s="1810"/>
      <c r="AI13" s="1810"/>
      <c r="AJ13" s="1810"/>
      <c r="AK13" s="1810"/>
      <c r="AL13" s="1810"/>
      <c r="AM13" s="1810"/>
      <c r="AN13" s="1810"/>
      <c r="AO13" s="1810"/>
      <c r="AP13" s="1810"/>
      <c r="AQ13" s="1810"/>
      <c r="AR13" s="1810"/>
      <c r="AS13" s="1810"/>
      <c r="AT13" s="1810"/>
      <c r="AU13" s="1810"/>
      <c r="AV13" s="1810"/>
      <c r="AW13" s="1810"/>
      <c r="AX13" s="1810"/>
      <c r="AY13" s="1810"/>
      <c r="AZ13" s="1810"/>
      <c r="BA13" s="1810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</row>
    <row r="14" spans="1:226" ht="15.75">
      <c r="A14" s="1088" t="s">
        <v>169</v>
      </c>
      <c r="B14" s="1087" t="s">
        <v>58</v>
      </c>
      <c r="C14" s="1325">
        <v>3</v>
      </c>
      <c r="D14" s="1328"/>
      <c r="E14" s="1328"/>
      <c r="F14" s="1328"/>
      <c r="G14" s="1454">
        <v>3.5</v>
      </c>
      <c r="H14" s="1230">
        <v>105</v>
      </c>
      <c r="I14" s="1324">
        <v>8</v>
      </c>
      <c r="J14" s="1324" t="s">
        <v>276</v>
      </c>
      <c r="K14" s="1325" t="s">
        <v>277</v>
      </c>
      <c r="L14" s="1325"/>
      <c r="M14" s="1152">
        <v>97</v>
      </c>
      <c r="N14" s="786"/>
      <c r="O14" s="1326"/>
      <c r="P14" s="1326"/>
      <c r="Q14" s="1811"/>
      <c r="R14" s="1023">
        <v>8</v>
      </c>
      <c r="S14" s="1396">
        <v>0</v>
      </c>
      <c r="T14" s="1153"/>
      <c r="U14" s="1153"/>
      <c r="V14" s="262"/>
      <c r="W14" s="1327"/>
      <c r="X14" s="1327"/>
      <c r="Y14" s="1327"/>
      <c r="Z14" s="1327"/>
      <c r="AA14" s="1810"/>
      <c r="AB14" s="1810"/>
      <c r="AC14" s="1810"/>
      <c r="AD14" s="1064" t="s">
        <v>396</v>
      </c>
      <c r="AE14" s="1810"/>
      <c r="AF14" s="1810"/>
      <c r="AG14" s="1810"/>
      <c r="AH14" s="1810"/>
      <c r="AI14" s="1810"/>
      <c r="AJ14" s="1810"/>
      <c r="AK14" s="1810"/>
      <c r="AL14" s="1810"/>
      <c r="AM14" s="1810"/>
      <c r="AN14" s="1810"/>
      <c r="AO14" s="1810"/>
      <c r="AP14" s="1810"/>
      <c r="AQ14" s="1810"/>
      <c r="AR14" s="1810"/>
      <c r="AS14" s="1810"/>
      <c r="AT14" s="1810"/>
      <c r="AU14" s="1810"/>
      <c r="AV14" s="1810"/>
      <c r="AW14" s="1810"/>
      <c r="AX14" s="1810"/>
      <c r="AY14" s="1810"/>
      <c r="AZ14" s="1810"/>
      <c r="BA14" s="1810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</row>
    <row r="15" spans="1:226" ht="16.5" customHeight="1">
      <c r="A15" s="1088" t="s">
        <v>179</v>
      </c>
      <c r="B15" s="1110" t="s">
        <v>88</v>
      </c>
      <c r="C15" s="1328"/>
      <c r="D15" s="1325"/>
      <c r="E15" s="1397"/>
      <c r="F15" s="1397"/>
      <c r="G15" s="1494">
        <v>7.5</v>
      </c>
      <c r="H15" s="1230">
        <v>225</v>
      </c>
      <c r="I15" s="1324"/>
      <c r="J15" s="1324"/>
      <c r="K15" s="1325"/>
      <c r="L15" s="1325"/>
      <c r="M15" s="1152"/>
      <c r="N15" s="786"/>
      <c r="O15" s="1327"/>
      <c r="P15" s="1811"/>
      <c r="Q15" s="1326"/>
      <c r="R15" s="262"/>
      <c r="S15" s="1327"/>
      <c r="T15" s="1327"/>
      <c r="U15" s="1327"/>
      <c r="V15" s="262"/>
      <c r="W15" s="1327"/>
      <c r="X15" s="1327"/>
      <c r="Y15" s="1327"/>
      <c r="Z15" s="1327"/>
      <c r="AA15" s="247"/>
      <c r="AB15" s="247"/>
      <c r="AC15" s="247"/>
      <c r="AD15" s="1064" t="s">
        <v>396</v>
      </c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</row>
    <row r="16" spans="1:226" ht="15.75">
      <c r="A16" s="1088" t="s">
        <v>180</v>
      </c>
      <c r="B16" s="1087" t="s">
        <v>58</v>
      </c>
      <c r="C16" s="1325">
        <v>3</v>
      </c>
      <c r="D16" s="1325"/>
      <c r="E16" s="1397"/>
      <c r="F16" s="1397"/>
      <c r="G16" s="1454">
        <v>5</v>
      </c>
      <c r="H16" s="1230">
        <v>150</v>
      </c>
      <c r="I16" s="1324">
        <v>8</v>
      </c>
      <c r="J16" s="1324" t="s">
        <v>276</v>
      </c>
      <c r="K16" s="1325" t="s">
        <v>277</v>
      </c>
      <c r="L16" s="1325"/>
      <c r="M16" s="1152">
        <v>142</v>
      </c>
      <c r="N16" s="786"/>
      <c r="O16" s="1326"/>
      <c r="P16" s="1326"/>
      <c r="Q16" s="1326"/>
      <c r="R16" s="1023">
        <v>8</v>
      </c>
      <c r="S16" s="1326" t="s">
        <v>234</v>
      </c>
      <c r="T16" s="1327"/>
      <c r="U16" s="1327"/>
      <c r="V16" s="788"/>
      <c r="W16" s="1668"/>
      <c r="X16" s="1668"/>
      <c r="Y16" s="1668"/>
      <c r="Z16" s="1668"/>
      <c r="AA16" s="1810"/>
      <c r="AB16" s="1810"/>
      <c r="AC16" s="1810"/>
      <c r="AD16" s="1064" t="s">
        <v>396</v>
      </c>
      <c r="AE16" s="1810"/>
      <c r="AF16" s="1810"/>
      <c r="AG16" s="1810"/>
      <c r="AH16" s="1810"/>
      <c r="AI16" s="1810"/>
      <c r="AJ16" s="1810"/>
      <c r="AK16" s="1810"/>
      <c r="AL16" s="1810"/>
      <c r="AM16" s="1810"/>
      <c r="AN16" s="1810"/>
      <c r="AO16" s="1810"/>
      <c r="AP16" s="1810"/>
      <c r="AQ16" s="1810"/>
      <c r="AR16" s="1810"/>
      <c r="AS16" s="1810"/>
      <c r="AT16" s="1810"/>
      <c r="AU16" s="1810"/>
      <c r="AV16" s="1810"/>
      <c r="AW16" s="1810"/>
      <c r="AX16" s="1810"/>
      <c r="AY16" s="1810"/>
      <c r="AZ16" s="1810"/>
      <c r="BA16" s="1810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</row>
    <row r="17" spans="1:226" ht="19.5" customHeight="1">
      <c r="A17" s="1088" t="s">
        <v>183</v>
      </c>
      <c r="B17" s="1110" t="s">
        <v>395</v>
      </c>
      <c r="C17" s="1325">
        <v>3</v>
      </c>
      <c r="D17" s="1325"/>
      <c r="E17" s="1397"/>
      <c r="F17" s="1397"/>
      <c r="G17" s="1454">
        <v>3.5</v>
      </c>
      <c r="H17" s="1230">
        <v>105</v>
      </c>
      <c r="I17" s="1324">
        <v>8</v>
      </c>
      <c r="J17" s="1324" t="s">
        <v>276</v>
      </c>
      <c r="K17" s="1325" t="s">
        <v>277</v>
      </c>
      <c r="L17" s="1324"/>
      <c r="M17" s="1218">
        <v>97</v>
      </c>
      <c r="N17" s="1813"/>
      <c r="O17" s="1092"/>
      <c r="P17" s="1397"/>
      <c r="Q17" s="1397"/>
      <c r="R17" s="1670">
        <v>8</v>
      </c>
      <c r="S17" s="1671">
        <v>0</v>
      </c>
      <c r="T17" s="1397"/>
      <c r="U17" s="1397"/>
      <c r="V17" s="1814"/>
      <c r="W17" s="1671"/>
      <c r="X17" s="1671"/>
      <c r="Y17" s="1671"/>
      <c r="Z17" s="1671"/>
      <c r="AA17" s="1064"/>
      <c r="AB17" s="1064"/>
      <c r="AC17" s="1064"/>
      <c r="AD17" s="1064" t="s">
        <v>396</v>
      </c>
      <c r="AE17" s="1064"/>
      <c r="AF17" s="1064"/>
      <c r="AG17" s="1064"/>
      <c r="AH17" s="1064"/>
      <c r="AI17" s="1064"/>
      <c r="AJ17" s="1064"/>
      <c r="AK17" s="1064"/>
      <c r="AL17" s="1064"/>
      <c r="AM17" s="1064"/>
      <c r="AN17" s="1064"/>
      <c r="AO17" s="1064"/>
      <c r="AP17" s="1064"/>
      <c r="AQ17" s="1064"/>
      <c r="AR17" s="1064"/>
      <c r="AS17" s="1064"/>
      <c r="AT17" s="1064"/>
      <c r="AU17" s="1064"/>
      <c r="AV17" s="1064"/>
      <c r="AW17" s="1064"/>
      <c r="AX17" s="1064"/>
      <c r="AY17" s="1064"/>
      <c r="AZ17" s="1064"/>
      <c r="BA17" s="1064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</row>
    <row r="18" spans="1:226" ht="37.5" customHeight="1">
      <c r="A18" s="1088" t="s">
        <v>214</v>
      </c>
      <c r="B18" s="1110" t="s">
        <v>316</v>
      </c>
      <c r="C18" s="1325"/>
      <c r="D18" s="1325">
        <v>3</v>
      </c>
      <c r="E18" s="1397"/>
      <c r="F18" s="1397"/>
      <c r="G18" s="1454">
        <v>3</v>
      </c>
      <c r="H18" s="1230">
        <v>90</v>
      </c>
      <c r="I18" s="1324">
        <v>6</v>
      </c>
      <c r="J18" s="1324" t="s">
        <v>278</v>
      </c>
      <c r="K18" s="1325" t="s">
        <v>279</v>
      </c>
      <c r="L18" s="1152"/>
      <c r="M18" s="1218">
        <v>84</v>
      </c>
      <c r="N18" s="1813"/>
      <c r="O18" s="1397"/>
      <c r="P18" s="1397"/>
      <c r="Q18" s="1397"/>
      <c r="R18" s="1670">
        <v>4</v>
      </c>
      <c r="S18" s="1397">
        <v>2</v>
      </c>
      <c r="T18" s="1361"/>
      <c r="U18" s="1361"/>
      <c r="V18" s="1670"/>
      <c r="W18" s="1397"/>
      <c r="X18" s="1361"/>
      <c r="Y18" s="1361"/>
      <c r="Z18" s="1361"/>
      <c r="AA18" s="1810"/>
      <c r="AB18" s="1810"/>
      <c r="AC18" s="1810"/>
      <c r="AD18" s="1064" t="s">
        <v>396</v>
      </c>
      <c r="AE18" s="1810"/>
      <c r="AF18" s="1810"/>
      <c r="AG18" s="1810"/>
      <c r="AH18" s="1810"/>
      <c r="AI18" s="1810"/>
      <c r="AJ18" s="1810"/>
      <c r="AK18" s="1810"/>
      <c r="AL18" s="1810"/>
      <c r="AM18" s="1810"/>
      <c r="AN18" s="1810"/>
      <c r="AO18" s="1810"/>
      <c r="AP18" s="1810"/>
      <c r="AQ18" s="1810"/>
      <c r="AR18" s="1810"/>
      <c r="AS18" s="1810"/>
      <c r="AT18" s="1810"/>
      <c r="AU18" s="1810"/>
      <c r="AV18" s="1810"/>
      <c r="AW18" s="1810"/>
      <c r="AX18" s="1810"/>
      <c r="AY18" s="1810"/>
      <c r="AZ18" s="1810"/>
      <c r="BA18" s="1810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</row>
    <row r="19" spans="1:53" ht="15.75">
      <c r="A19" s="1672"/>
      <c r="B19" s="1424" t="s">
        <v>397</v>
      </c>
      <c r="C19" s="1673">
        <v>3</v>
      </c>
      <c r="D19" s="1674">
        <v>4</v>
      </c>
      <c r="E19" s="1673"/>
      <c r="F19" s="1673"/>
      <c r="G19" s="1673"/>
      <c r="H19" s="1424"/>
      <c r="I19" s="1424">
        <f>SUM(I8:I18)</f>
        <v>52</v>
      </c>
      <c r="J19" s="1424"/>
      <c r="K19" s="1424"/>
      <c r="L19" s="1424"/>
      <c r="M19" s="1424"/>
      <c r="N19" s="272"/>
      <c r="O19" s="1424"/>
      <c r="P19" s="1658"/>
      <c r="Q19" s="1658"/>
      <c r="R19" s="272"/>
      <c r="S19" s="1424"/>
      <c r="T19" s="1424"/>
      <c r="U19" s="1424"/>
      <c r="V19" s="272"/>
      <c r="W19" s="1424"/>
      <c r="X19" s="1424"/>
      <c r="Y19" s="1424"/>
      <c r="Z19" s="1424"/>
      <c r="AA19" s="1669"/>
      <c r="AB19" s="1511"/>
      <c r="AC19" s="1511"/>
      <c r="AD19" s="1511"/>
      <c r="AE19" s="1511"/>
      <c r="AF19" s="1511"/>
      <c r="AG19" s="1511"/>
      <c r="AH19" s="1511"/>
      <c r="AI19" s="1511"/>
      <c r="AJ19" s="1511"/>
      <c r="AK19" s="1511"/>
      <c r="AL19" s="1511"/>
      <c r="AM19" s="1511"/>
      <c r="AN19" s="1511"/>
      <c r="AO19" s="1511"/>
      <c r="AP19" s="1511"/>
      <c r="AQ19" s="1511"/>
      <c r="AR19" s="1511"/>
      <c r="AS19" s="1511"/>
      <c r="AT19" s="1511"/>
      <c r="AU19" s="1511"/>
      <c r="AV19" s="1511"/>
      <c r="AW19" s="1511"/>
      <c r="AX19" s="1511"/>
      <c r="AY19" s="1511"/>
      <c r="AZ19" s="1511"/>
      <c r="BA19" s="1511"/>
    </row>
  </sheetData>
  <sheetProtection/>
  <mergeCells count="35">
    <mergeCell ref="BA2:BA7"/>
    <mergeCell ref="N6:Z6"/>
    <mergeCell ref="BD5:BE5"/>
    <mergeCell ref="BF5:BG5"/>
    <mergeCell ref="BH5:BI5"/>
    <mergeCell ref="BJ5:BK5"/>
    <mergeCell ref="X5:Y5"/>
    <mergeCell ref="BL5:BM5"/>
    <mergeCell ref="BN5:BO5"/>
    <mergeCell ref="N4:Q4"/>
    <mergeCell ref="R4:U4"/>
    <mergeCell ref="V4:Z4"/>
    <mergeCell ref="N5:O5"/>
    <mergeCell ref="P5:Q5"/>
    <mergeCell ref="R5:S5"/>
    <mergeCell ref="T5:U5"/>
    <mergeCell ref="V5:W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9"/>
  <sheetViews>
    <sheetView zoomScale="75" zoomScaleNormal="75" zoomScaleSheetLayoutView="90" zoomScalePageLayoutView="80" workbookViewId="0" topLeftCell="A1">
      <selection activeCell="BA2" sqref="BA2:BA7"/>
    </sheetView>
  </sheetViews>
  <sheetFormatPr defaultColWidth="9.00390625" defaultRowHeight="12.75" outlineLevelCol="1"/>
  <cols>
    <col min="1" max="1" width="10.00390625" style="1486" customWidth="1"/>
    <col min="2" max="2" width="58.375" style="1432" customWidth="1"/>
    <col min="3" max="3" width="6.875" style="1487" customWidth="1"/>
    <col min="4" max="4" width="5.625" style="1488" customWidth="1"/>
    <col min="5" max="6" width="5.625" style="1487" customWidth="1"/>
    <col min="7" max="7" width="8.125" style="1487" hidden="1" customWidth="1"/>
    <col min="8" max="8" width="9.00390625" style="1432" hidden="1" customWidth="1"/>
    <col min="9" max="9" width="7.625" style="1432" customWidth="1"/>
    <col min="10" max="10" width="7.125" style="1432" customWidth="1"/>
    <col min="11" max="11" width="7.00390625" style="1432" customWidth="1"/>
    <col min="12" max="12" width="6.625" style="1432" customWidth="1"/>
    <col min="13" max="13" width="8.125" style="1432" hidden="1" customWidth="1"/>
    <col min="14" max="14" width="7.625" style="278" hidden="1" customWidth="1"/>
    <col min="15" max="15" width="5.375" style="1432" hidden="1" customWidth="1"/>
    <col min="16" max="16" width="7.625" style="1657" hidden="1" customWidth="1"/>
    <col min="17" max="17" width="4.875" style="1657" hidden="1" customWidth="1"/>
    <col min="18" max="18" width="6.375" style="278" hidden="1" customWidth="1"/>
    <col min="19" max="19" width="5.625" style="1432" hidden="1" customWidth="1"/>
    <col min="20" max="20" width="6.625" style="1432" customWidth="1"/>
    <col min="21" max="21" width="5.375" style="1432" customWidth="1"/>
    <col min="22" max="22" width="7.625" style="278" hidden="1" customWidth="1"/>
    <col min="23" max="23" width="4.625" style="1432" hidden="1" customWidth="1"/>
    <col min="24" max="24" width="5.875" style="1432" hidden="1" customWidth="1"/>
    <col min="25" max="25" width="5.125" style="1432" hidden="1" customWidth="1"/>
    <col min="26" max="26" width="8.875" style="1432" hidden="1" customWidth="1"/>
    <col min="27" max="27" width="5.625" style="1637" hidden="1" customWidth="1"/>
    <col min="28" max="28" width="9.75390625" style="8" hidden="1" customWidth="1"/>
    <col min="29" max="29" width="8.125" style="8" hidden="1" customWidth="1"/>
    <col min="30" max="30" width="9.125" style="8" hidden="1" customWidth="1"/>
    <col min="31" max="31" width="5.75390625" style="8" hidden="1" customWidth="1" outlineLevel="1"/>
    <col min="32" max="32" width="5.25390625" style="8" hidden="1" customWidth="1" outlineLevel="1"/>
    <col min="33" max="33" width="5.75390625" style="8" hidden="1" customWidth="1" outlineLevel="1"/>
    <col min="34" max="34" width="6.125" style="8" hidden="1" customWidth="1" outlineLevel="1"/>
    <col min="35" max="36" width="7.125" style="8" hidden="1" customWidth="1" outlineLevel="1"/>
    <col min="37" max="37" width="4.375" style="8" hidden="1" customWidth="1" outlineLevel="1"/>
    <col min="38" max="38" width="5.375" style="8" hidden="1" customWidth="1" outlineLevel="1"/>
    <col min="39" max="39" width="3.125" style="8" hidden="1" customWidth="1" outlineLevel="1"/>
    <col min="40" max="40" width="3.625" style="8" hidden="1" customWidth="1" outlineLevel="1"/>
    <col min="41" max="41" width="4.75390625" style="8" hidden="1" customWidth="1" outlineLevel="1"/>
    <col min="42" max="42" width="5.875" style="8" hidden="1" customWidth="1" outlineLevel="1"/>
    <col min="43" max="43" width="7.625" style="8" hidden="1" customWidth="1" outlineLevel="1"/>
    <col min="44" max="44" width="7.875" style="8" hidden="1" customWidth="1" outlineLevel="1"/>
    <col min="45" max="45" width="6.625" style="8" hidden="1" customWidth="1" outlineLevel="1"/>
    <col min="46" max="46" width="4.375" style="8" hidden="1" customWidth="1" outlineLevel="1"/>
    <col min="47" max="47" width="7.125" style="8" hidden="1" customWidth="1" outlineLevel="1"/>
    <col min="48" max="48" width="4.875" style="8" hidden="1" customWidth="1" outlineLevel="1"/>
    <col min="49" max="49" width="4.75390625" style="8" hidden="1" customWidth="1" outlineLevel="1"/>
    <col min="50" max="50" width="3.875" style="8" hidden="1" customWidth="1" outlineLevel="1"/>
    <col min="51" max="51" width="7.00390625" style="8" hidden="1" customWidth="1" outlineLevel="1"/>
    <col min="52" max="52" width="5.375" style="8" hidden="1" customWidth="1"/>
    <col min="53" max="53" width="30.375" style="8" customWidth="1"/>
    <col min="54" max="54" width="5.25390625" style="8" customWidth="1"/>
    <col min="55" max="55" width="3.875" style="8" customWidth="1"/>
    <col min="56" max="56" width="8.375" style="8" hidden="1" customWidth="1"/>
    <col min="57" max="57" width="6.875" style="8" hidden="1" customWidth="1"/>
    <col min="58" max="59" width="6.625" style="8" hidden="1" customWidth="1"/>
    <col min="60" max="60" width="8.125" style="8" hidden="1" customWidth="1"/>
    <col min="61" max="61" width="6.875" style="8" hidden="1" customWidth="1"/>
    <col min="62" max="62" width="7.75390625" style="8" customWidth="1"/>
    <col min="63" max="63" width="9.375" style="8" customWidth="1"/>
    <col min="64" max="64" width="9.25390625" style="8" customWidth="1"/>
    <col min="65" max="65" width="7.625" style="8" customWidth="1"/>
    <col min="66" max="66" width="7.875" style="8" customWidth="1"/>
    <col min="67" max="67" width="4.375" style="8" customWidth="1"/>
    <col min="68" max="68" width="4.875" style="8" customWidth="1"/>
    <col min="69" max="16384" width="9.125" style="8" customWidth="1"/>
  </cols>
  <sheetData>
    <row r="1" spans="1:27" s="5" customFormat="1" ht="18" customHeight="1">
      <c r="A1" s="2206" t="s">
        <v>410</v>
      </c>
      <c r="B1" s="2207"/>
      <c r="C1" s="2207"/>
      <c r="D1" s="2207"/>
      <c r="E1" s="2207"/>
      <c r="F1" s="2207"/>
      <c r="G1" s="2207"/>
      <c r="H1" s="2207"/>
      <c r="I1" s="2207"/>
      <c r="J1" s="2207"/>
      <c r="K1" s="2207"/>
      <c r="L1" s="2207"/>
      <c r="M1" s="2207"/>
      <c r="N1" s="2207"/>
      <c r="O1" s="2207"/>
      <c r="P1" s="2207"/>
      <c r="Q1" s="2207"/>
      <c r="R1" s="2207"/>
      <c r="S1" s="2207"/>
      <c r="T1" s="2207"/>
      <c r="U1" s="2207"/>
      <c r="V1" s="2207"/>
      <c r="W1" s="2207"/>
      <c r="X1" s="2207"/>
      <c r="Y1" s="2207"/>
      <c r="Z1" s="2208"/>
      <c r="AA1" s="638"/>
    </row>
    <row r="2" spans="1:53" s="5" customFormat="1" ht="18.75" customHeight="1">
      <c r="A2" s="2227" t="s">
        <v>20</v>
      </c>
      <c r="B2" s="2080" t="s">
        <v>28</v>
      </c>
      <c r="C2" s="2228" t="s">
        <v>305</v>
      </c>
      <c r="D2" s="2228"/>
      <c r="E2" s="2183" t="s">
        <v>32</v>
      </c>
      <c r="F2" s="2183" t="s">
        <v>117</v>
      </c>
      <c r="G2" s="2183" t="s">
        <v>33</v>
      </c>
      <c r="H2" s="2080" t="s">
        <v>21</v>
      </c>
      <c r="I2" s="2080"/>
      <c r="J2" s="2080"/>
      <c r="K2" s="2080"/>
      <c r="L2" s="2080"/>
      <c r="M2" s="2080"/>
      <c r="N2" s="2128"/>
      <c r="O2" s="2128"/>
      <c r="P2" s="2128"/>
      <c r="Q2" s="2128"/>
      <c r="R2" s="2128"/>
      <c r="S2" s="2128"/>
      <c r="T2" s="2128"/>
      <c r="U2" s="2128"/>
      <c r="V2" s="2128"/>
      <c r="W2" s="2128"/>
      <c r="X2" s="2128"/>
      <c r="Y2" s="2128"/>
      <c r="Z2" s="2128"/>
      <c r="AA2" s="1665"/>
      <c r="AB2" s="1064"/>
      <c r="AC2" s="1064"/>
      <c r="AD2" s="1064"/>
      <c r="AE2" s="1064"/>
      <c r="AF2" s="1064"/>
      <c r="AG2" s="1064"/>
      <c r="AH2" s="1064"/>
      <c r="AI2" s="1064"/>
      <c r="AJ2" s="1064"/>
      <c r="AK2" s="1064"/>
      <c r="AL2" s="1064"/>
      <c r="AM2" s="1064"/>
      <c r="AN2" s="1064"/>
      <c r="AO2" s="1064"/>
      <c r="AP2" s="1064"/>
      <c r="AQ2" s="1064"/>
      <c r="AR2" s="1064"/>
      <c r="AS2" s="1064"/>
      <c r="AT2" s="1064"/>
      <c r="AU2" s="1064"/>
      <c r="AV2" s="1064"/>
      <c r="AW2" s="1064"/>
      <c r="AX2" s="1064"/>
      <c r="AY2" s="1064"/>
      <c r="AZ2" s="1064"/>
      <c r="BA2" s="2232" t="s">
        <v>398</v>
      </c>
    </row>
    <row r="3" spans="1:53" s="5" customFormat="1" ht="24.75" customHeight="1">
      <c r="A3" s="2227"/>
      <c r="B3" s="2080"/>
      <c r="C3" s="2228"/>
      <c r="D3" s="2228"/>
      <c r="E3" s="2183"/>
      <c r="F3" s="2183"/>
      <c r="G3" s="2183"/>
      <c r="H3" s="2183" t="s">
        <v>23</v>
      </c>
      <c r="I3" s="2229" t="s">
        <v>24</v>
      </c>
      <c r="J3" s="2229"/>
      <c r="K3" s="2229"/>
      <c r="L3" s="2229"/>
      <c r="M3" s="2183" t="s">
        <v>25</v>
      </c>
      <c r="N3" s="2128"/>
      <c r="O3" s="2128"/>
      <c r="P3" s="2128"/>
      <c r="Q3" s="2128"/>
      <c r="R3" s="2128"/>
      <c r="S3" s="2128"/>
      <c r="T3" s="2128"/>
      <c r="U3" s="2128"/>
      <c r="V3" s="2128"/>
      <c r="W3" s="2128"/>
      <c r="X3" s="2128"/>
      <c r="Y3" s="2128"/>
      <c r="Z3" s="2128"/>
      <c r="AA3" s="1665"/>
      <c r="AB3" s="1064"/>
      <c r="AC3" s="1064"/>
      <c r="AD3" s="1064"/>
      <c r="AE3" s="1064"/>
      <c r="AF3" s="1064"/>
      <c r="AG3" s="1064"/>
      <c r="AH3" s="1064"/>
      <c r="AI3" s="1064"/>
      <c r="AJ3" s="1064"/>
      <c r="AK3" s="1064"/>
      <c r="AL3" s="1064"/>
      <c r="AM3" s="1064"/>
      <c r="AN3" s="1064"/>
      <c r="AO3" s="1064"/>
      <c r="AP3" s="1064"/>
      <c r="AQ3" s="1064"/>
      <c r="AR3" s="1064"/>
      <c r="AS3" s="1064"/>
      <c r="AT3" s="1064"/>
      <c r="AU3" s="1064"/>
      <c r="AV3" s="1064"/>
      <c r="AW3" s="1064"/>
      <c r="AX3" s="1064"/>
      <c r="AY3" s="1064"/>
      <c r="AZ3" s="1064"/>
      <c r="BA3" s="2232"/>
    </row>
    <row r="4" spans="1:53" s="5" customFormat="1" ht="18" customHeight="1">
      <c r="A4" s="2227"/>
      <c r="B4" s="2080"/>
      <c r="C4" s="2183" t="s">
        <v>26</v>
      </c>
      <c r="D4" s="2183" t="s">
        <v>27</v>
      </c>
      <c r="E4" s="2183"/>
      <c r="F4" s="2183"/>
      <c r="G4" s="2183"/>
      <c r="H4" s="2183"/>
      <c r="I4" s="2193" t="s">
        <v>118</v>
      </c>
      <c r="J4" s="2183" t="s">
        <v>38</v>
      </c>
      <c r="K4" s="2193" t="s">
        <v>39</v>
      </c>
      <c r="L4" s="2230" t="s">
        <v>40</v>
      </c>
      <c r="M4" s="2183"/>
      <c r="N4" s="2128" t="s">
        <v>295</v>
      </c>
      <c r="O4" s="2128"/>
      <c r="P4" s="2128"/>
      <c r="Q4" s="2128"/>
      <c r="R4" s="2128" t="s">
        <v>296</v>
      </c>
      <c r="S4" s="2128"/>
      <c r="T4" s="2128"/>
      <c r="U4" s="2128"/>
      <c r="V4" s="2128" t="s">
        <v>291</v>
      </c>
      <c r="W4" s="2128"/>
      <c r="X4" s="2128"/>
      <c r="Y4" s="2128"/>
      <c r="Z4" s="2128"/>
      <c r="AA4" s="1665"/>
      <c r="AB4" s="1064"/>
      <c r="AC4" s="1064"/>
      <c r="AD4" s="1064"/>
      <c r="AE4" s="1064"/>
      <c r="AF4" s="1064"/>
      <c r="AG4" s="1064"/>
      <c r="AH4" s="1064"/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2232"/>
    </row>
    <row r="5" spans="1:68" s="5" customFormat="1" ht="15.75">
      <c r="A5" s="2227"/>
      <c r="B5" s="2080"/>
      <c r="C5" s="2183"/>
      <c r="D5" s="2183"/>
      <c r="E5" s="2183"/>
      <c r="F5" s="2183"/>
      <c r="G5" s="2183"/>
      <c r="H5" s="2183"/>
      <c r="I5" s="2193"/>
      <c r="J5" s="2183"/>
      <c r="K5" s="2193"/>
      <c r="L5" s="2230"/>
      <c r="M5" s="2183"/>
      <c r="N5" s="2231">
        <v>1</v>
      </c>
      <c r="O5" s="2231"/>
      <c r="P5" s="2231">
        <v>2</v>
      </c>
      <c r="Q5" s="2231"/>
      <c r="R5" s="2231">
        <v>3</v>
      </c>
      <c r="S5" s="2231"/>
      <c r="T5" s="2231">
        <v>4</v>
      </c>
      <c r="U5" s="2231"/>
      <c r="V5" s="2231">
        <v>5</v>
      </c>
      <c r="W5" s="2231"/>
      <c r="X5" s="2231" t="s">
        <v>297</v>
      </c>
      <c r="Y5" s="2231"/>
      <c r="Z5" s="1196" t="s">
        <v>298</v>
      </c>
      <c r="AA5" s="1665"/>
      <c r="AB5" s="1065">
        <v>22.5</v>
      </c>
      <c r="AC5" s="1064"/>
      <c r="AD5" s="1064"/>
      <c r="AE5" s="1064"/>
      <c r="AF5" s="1064"/>
      <c r="AG5" s="1064"/>
      <c r="AH5" s="1064"/>
      <c r="AI5" s="1064"/>
      <c r="AJ5" s="1064"/>
      <c r="AK5" s="1064"/>
      <c r="AL5" s="1064"/>
      <c r="AM5" s="1064"/>
      <c r="AN5" s="1064"/>
      <c r="AO5" s="1064"/>
      <c r="AP5" s="1064"/>
      <c r="AQ5" s="1064"/>
      <c r="AR5" s="1064"/>
      <c r="AS5" s="1064"/>
      <c r="AT5" s="1064"/>
      <c r="AU5" s="1064"/>
      <c r="AV5" s="1064"/>
      <c r="AW5" s="1064"/>
      <c r="AX5" s="1064"/>
      <c r="AY5" s="1064"/>
      <c r="AZ5" s="1064"/>
      <c r="BA5" s="2232"/>
      <c r="BD5" s="2185">
        <v>1</v>
      </c>
      <c r="BE5" s="2186"/>
      <c r="BF5" s="2185">
        <v>2</v>
      </c>
      <c r="BG5" s="2186"/>
      <c r="BH5" s="2185">
        <v>3</v>
      </c>
      <c r="BI5" s="2186"/>
      <c r="BJ5" s="2185">
        <v>4</v>
      </c>
      <c r="BK5" s="2186"/>
      <c r="BL5" s="2185">
        <v>5</v>
      </c>
      <c r="BM5" s="2186"/>
      <c r="BN5" s="2185" t="s">
        <v>297</v>
      </c>
      <c r="BO5" s="2186"/>
      <c r="BP5" s="1520" t="s">
        <v>298</v>
      </c>
    </row>
    <row r="6" spans="1:56" s="5" customFormat="1" ht="18.75" customHeight="1">
      <c r="A6" s="2227"/>
      <c r="B6" s="2080"/>
      <c r="C6" s="2183"/>
      <c r="D6" s="2183"/>
      <c r="E6" s="2183"/>
      <c r="F6" s="2183"/>
      <c r="G6" s="2183"/>
      <c r="H6" s="2183"/>
      <c r="I6" s="2193"/>
      <c r="J6" s="2183"/>
      <c r="K6" s="2193"/>
      <c r="L6" s="2230"/>
      <c r="M6" s="2183"/>
      <c r="N6" s="2128"/>
      <c r="O6" s="2128"/>
      <c r="P6" s="2128"/>
      <c r="Q6" s="2128"/>
      <c r="R6" s="2128"/>
      <c r="S6" s="2128"/>
      <c r="T6" s="2128"/>
      <c r="U6" s="2128"/>
      <c r="V6" s="2128"/>
      <c r="W6" s="2128"/>
      <c r="X6" s="2128"/>
      <c r="Y6" s="2128"/>
      <c r="Z6" s="2128"/>
      <c r="AA6" s="1665"/>
      <c r="AB6" s="1065">
        <v>63.5</v>
      </c>
      <c r="AC6" s="1064"/>
      <c r="AD6" s="1064"/>
      <c r="AE6" s="1064"/>
      <c r="AF6" s="1064"/>
      <c r="AG6" s="1064"/>
      <c r="AH6" s="1064"/>
      <c r="AI6" s="1064"/>
      <c r="AJ6" s="1064"/>
      <c r="AK6" s="1064"/>
      <c r="AL6" s="1064"/>
      <c r="AM6" s="1064"/>
      <c r="AN6" s="1064"/>
      <c r="AO6" s="1064"/>
      <c r="AP6" s="1064"/>
      <c r="AQ6" s="1064"/>
      <c r="AR6" s="1064"/>
      <c r="AS6" s="1064"/>
      <c r="AT6" s="1064"/>
      <c r="AU6" s="1064"/>
      <c r="AV6" s="1064"/>
      <c r="AW6" s="1064"/>
      <c r="AX6" s="1064"/>
      <c r="AY6" s="1064"/>
      <c r="AZ6" s="1064"/>
      <c r="BA6" s="2232"/>
      <c r="BD6" s="5" t="s">
        <v>31</v>
      </c>
    </row>
    <row r="7" spans="1:53" s="5" customFormat="1" ht="76.5" customHeight="1">
      <c r="A7" s="2227"/>
      <c r="B7" s="2080"/>
      <c r="C7" s="2183"/>
      <c r="D7" s="2183"/>
      <c r="E7" s="2183"/>
      <c r="F7" s="2183"/>
      <c r="G7" s="2183"/>
      <c r="H7" s="2183"/>
      <c r="I7" s="2193"/>
      <c r="J7" s="2183"/>
      <c r="K7" s="2193"/>
      <c r="L7" s="2230"/>
      <c r="M7" s="2183"/>
      <c r="N7" s="1663" t="s">
        <v>348</v>
      </c>
      <c r="O7" s="1664" t="s">
        <v>349</v>
      </c>
      <c r="P7" s="1664" t="s">
        <v>348</v>
      </c>
      <c r="Q7" s="1664" t="s">
        <v>349</v>
      </c>
      <c r="R7" s="1663" t="s">
        <v>348</v>
      </c>
      <c r="S7" s="1664" t="s">
        <v>349</v>
      </c>
      <c r="T7" s="1664" t="s">
        <v>348</v>
      </c>
      <c r="U7" s="1664" t="s">
        <v>349</v>
      </c>
      <c r="V7" s="1663" t="s">
        <v>348</v>
      </c>
      <c r="W7" s="1664" t="s">
        <v>349</v>
      </c>
      <c r="X7" s="1664" t="s">
        <v>348</v>
      </c>
      <c r="Y7" s="1664" t="s">
        <v>349</v>
      </c>
      <c r="Z7" s="1196"/>
      <c r="AA7" s="1665"/>
      <c r="AB7" s="1065">
        <v>137.5</v>
      </c>
      <c r="AC7" s="1064"/>
      <c r="AD7" s="1064"/>
      <c r="AE7" s="1064"/>
      <c r="AF7" s="1064"/>
      <c r="AG7" s="1064"/>
      <c r="AH7" s="1064"/>
      <c r="AI7" s="1064"/>
      <c r="AJ7" s="1064"/>
      <c r="AK7" s="1064"/>
      <c r="AL7" s="1064"/>
      <c r="AM7" s="1064"/>
      <c r="AN7" s="1064"/>
      <c r="AO7" s="1064"/>
      <c r="AP7" s="1064"/>
      <c r="AQ7" s="1064"/>
      <c r="AR7" s="1064"/>
      <c r="AS7" s="1064"/>
      <c r="AT7" s="1064"/>
      <c r="AU7" s="1064"/>
      <c r="AV7" s="1064"/>
      <c r="AW7" s="1064"/>
      <c r="AX7" s="1064"/>
      <c r="AY7" s="1064"/>
      <c r="AZ7" s="1064"/>
      <c r="BA7" s="2232"/>
    </row>
    <row r="8" spans="1:224" ht="15.75">
      <c r="A8" s="1088" t="s">
        <v>135</v>
      </c>
      <c r="B8" s="1110" t="s">
        <v>60</v>
      </c>
      <c r="C8" s="1088"/>
      <c r="D8" s="1088"/>
      <c r="E8" s="1089"/>
      <c r="F8" s="1089"/>
      <c r="G8" s="1494">
        <v>7</v>
      </c>
      <c r="H8" s="1323">
        <v>210</v>
      </c>
      <c r="I8" s="1324"/>
      <c r="J8" s="1324"/>
      <c r="K8" s="1325"/>
      <c r="L8" s="1325"/>
      <c r="M8" s="1152"/>
      <c r="N8" s="786"/>
      <c r="O8" s="1088"/>
      <c r="P8" s="1671"/>
      <c r="Q8" s="1326"/>
      <c r="R8" s="262"/>
      <c r="S8" s="1327"/>
      <c r="T8" s="1326"/>
      <c r="U8" s="1326"/>
      <c r="V8" s="262"/>
      <c r="W8" s="1327"/>
      <c r="X8" s="1327"/>
      <c r="Y8" s="1327"/>
      <c r="Z8" s="1327"/>
      <c r="AA8" s="1810"/>
      <c r="AB8" s="1810"/>
      <c r="AC8" s="1810"/>
      <c r="AD8" s="1064" t="s">
        <v>396</v>
      </c>
      <c r="AE8" s="1810"/>
      <c r="AF8" s="1810"/>
      <c r="AG8" s="1810"/>
      <c r="AH8" s="1810"/>
      <c r="AI8" s="1810"/>
      <c r="AJ8" s="1810"/>
      <c r="AK8" s="1810"/>
      <c r="AL8" s="1810"/>
      <c r="AM8" s="1810"/>
      <c r="AN8" s="1810"/>
      <c r="AO8" s="1810"/>
      <c r="AP8" s="1810"/>
      <c r="AQ8" s="1810"/>
      <c r="AR8" s="1810"/>
      <c r="AS8" s="1810"/>
      <c r="AT8" s="1810"/>
      <c r="AU8" s="1810"/>
      <c r="AV8" s="1810"/>
      <c r="AW8" s="1810"/>
      <c r="AX8" s="1810"/>
      <c r="AY8" s="1810"/>
      <c r="AZ8" s="1810"/>
      <c r="BA8" s="1810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</row>
    <row r="9" spans="1:224" ht="15.75">
      <c r="A9" s="1088" t="s">
        <v>137</v>
      </c>
      <c r="B9" s="1087" t="s">
        <v>367</v>
      </c>
      <c r="C9" s="1092">
        <v>4</v>
      </c>
      <c r="D9" s="1088"/>
      <c r="E9" s="1089"/>
      <c r="F9" s="1089"/>
      <c r="G9" s="1454">
        <v>2.5</v>
      </c>
      <c r="H9" s="1323">
        <v>75</v>
      </c>
      <c r="I9" s="1324">
        <v>8</v>
      </c>
      <c r="J9" s="1324" t="s">
        <v>276</v>
      </c>
      <c r="K9" s="1325" t="s">
        <v>277</v>
      </c>
      <c r="L9" s="1325"/>
      <c r="M9" s="1152">
        <v>67</v>
      </c>
      <c r="N9" s="786"/>
      <c r="O9" s="1088"/>
      <c r="P9" s="1326"/>
      <c r="Q9" s="1326"/>
      <c r="R9" s="262"/>
      <c r="S9" s="1327"/>
      <c r="T9" s="1396">
        <v>8</v>
      </c>
      <c r="U9" s="1396">
        <v>0</v>
      </c>
      <c r="V9" s="262"/>
      <c r="W9" s="1327"/>
      <c r="X9" s="1327"/>
      <c r="Y9" s="1327"/>
      <c r="Z9" s="1327"/>
      <c r="AA9" s="1810"/>
      <c r="AB9" s="1810"/>
      <c r="AC9" s="1810"/>
      <c r="AD9" s="1064" t="s">
        <v>396</v>
      </c>
      <c r="AE9" s="1810"/>
      <c r="AF9" s="1810"/>
      <c r="AG9" s="1810"/>
      <c r="AH9" s="1810"/>
      <c r="AI9" s="1810"/>
      <c r="AJ9" s="1810"/>
      <c r="AK9" s="1810"/>
      <c r="AL9" s="1810"/>
      <c r="AM9" s="1810"/>
      <c r="AN9" s="1810"/>
      <c r="AO9" s="1810"/>
      <c r="AP9" s="1810"/>
      <c r="AQ9" s="1810"/>
      <c r="AR9" s="1810"/>
      <c r="AS9" s="1810"/>
      <c r="AT9" s="1810"/>
      <c r="AU9" s="1810"/>
      <c r="AV9" s="1810"/>
      <c r="AW9" s="1810"/>
      <c r="AX9" s="1810"/>
      <c r="AY9" s="1810"/>
      <c r="AZ9" s="1810"/>
      <c r="BA9" s="1810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</row>
    <row r="10" spans="1:224" ht="17.25" customHeight="1">
      <c r="A10" s="1088" t="s">
        <v>145</v>
      </c>
      <c r="B10" s="1815" t="s">
        <v>106</v>
      </c>
      <c r="C10" s="1152"/>
      <c r="D10" s="1092"/>
      <c r="E10" s="1153"/>
      <c r="F10" s="1153"/>
      <c r="G10" s="1494">
        <v>5</v>
      </c>
      <c r="H10" s="1230">
        <v>150</v>
      </c>
      <c r="I10" s="1152"/>
      <c r="J10" s="1152"/>
      <c r="K10" s="1152"/>
      <c r="L10" s="1152"/>
      <c r="M10" s="1152"/>
      <c r="N10" s="786"/>
      <c r="O10" s="1326"/>
      <c r="P10" s="1326"/>
      <c r="Q10" s="1326"/>
      <c r="R10" s="262"/>
      <c r="S10" s="1327"/>
      <c r="T10" s="1327"/>
      <c r="U10" s="1327"/>
      <c r="V10" s="262"/>
      <c r="W10" s="1327"/>
      <c r="X10" s="1327"/>
      <c r="Y10" s="1327"/>
      <c r="Z10" s="1327"/>
      <c r="AA10" s="1810"/>
      <c r="AB10" s="1810"/>
      <c r="AC10" s="1810"/>
      <c r="AD10" s="1064" t="s">
        <v>396</v>
      </c>
      <c r="AE10" s="1810"/>
      <c r="AF10" s="1810"/>
      <c r="AG10" s="1810"/>
      <c r="AH10" s="1810"/>
      <c r="AI10" s="1810"/>
      <c r="AJ10" s="1810"/>
      <c r="AK10" s="1810"/>
      <c r="AL10" s="1810"/>
      <c r="AM10" s="1810"/>
      <c r="AN10" s="1810"/>
      <c r="AO10" s="1810"/>
      <c r="AP10" s="1810"/>
      <c r="AQ10" s="1810"/>
      <c r="AR10" s="1810"/>
      <c r="AS10" s="1810"/>
      <c r="AT10" s="1810"/>
      <c r="AU10" s="1810"/>
      <c r="AV10" s="1810"/>
      <c r="AW10" s="1810"/>
      <c r="AX10" s="1810"/>
      <c r="AY10" s="1810"/>
      <c r="AZ10" s="1810"/>
      <c r="BA10" s="1810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</row>
    <row r="11" spans="1:224" ht="15.75">
      <c r="A11" s="1088" t="s">
        <v>146</v>
      </c>
      <c r="B11" s="1087" t="s">
        <v>58</v>
      </c>
      <c r="C11" s="1152">
        <v>4</v>
      </c>
      <c r="D11" s="1092"/>
      <c r="E11" s="1153"/>
      <c r="F11" s="1153"/>
      <c r="G11" s="1454">
        <v>4</v>
      </c>
      <c r="H11" s="1230">
        <v>120</v>
      </c>
      <c r="I11" s="1324">
        <v>8</v>
      </c>
      <c r="J11" s="1324" t="s">
        <v>278</v>
      </c>
      <c r="K11" s="1325" t="s">
        <v>274</v>
      </c>
      <c r="L11" s="1152"/>
      <c r="M11" s="1152">
        <v>114</v>
      </c>
      <c r="N11" s="786"/>
      <c r="O11" s="1326"/>
      <c r="P11" s="1326"/>
      <c r="Q11" s="1326"/>
      <c r="R11" s="262"/>
      <c r="S11" s="1327"/>
      <c r="T11" s="1396">
        <v>4</v>
      </c>
      <c r="U11" s="1396">
        <v>4</v>
      </c>
      <c r="V11" s="262"/>
      <c r="W11" s="1327"/>
      <c r="X11" s="1327"/>
      <c r="Y11" s="1327"/>
      <c r="Z11" s="1327"/>
      <c r="AA11" s="1810"/>
      <c r="AB11" s="1810"/>
      <c r="AC11" s="1810"/>
      <c r="AD11" s="1064" t="s">
        <v>396</v>
      </c>
      <c r="AE11" s="1810"/>
      <c r="AF11" s="1810"/>
      <c r="AG11" s="1810"/>
      <c r="AH11" s="1810"/>
      <c r="AI11" s="1810"/>
      <c r="AJ11" s="1810"/>
      <c r="AK11" s="1810"/>
      <c r="AL11" s="1810"/>
      <c r="AM11" s="1810"/>
      <c r="AN11" s="1810"/>
      <c r="AO11" s="1810"/>
      <c r="AP11" s="1810"/>
      <c r="AQ11" s="1810"/>
      <c r="AR11" s="1810"/>
      <c r="AS11" s="1810"/>
      <c r="AT11" s="1810"/>
      <c r="AU11" s="1810"/>
      <c r="AV11" s="1810"/>
      <c r="AW11" s="1810"/>
      <c r="AX11" s="1810"/>
      <c r="AY11" s="1810"/>
      <c r="AZ11" s="1810"/>
      <c r="BA11" s="1810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</row>
    <row r="12" spans="1:224" ht="15.75" customHeight="1">
      <c r="A12" s="1088" t="s">
        <v>150</v>
      </c>
      <c r="B12" s="1815" t="s">
        <v>206</v>
      </c>
      <c r="C12" s="1152"/>
      <c r="D12" s="1092">
        <v>4</v>
      </c>
      <c r="E12" s="1153"/>
      <c r="F12" s="1153"/>
      <c r="G12" s="1494">
        <v>5</v>
      </c>
      <c r="H12" s="1230">
        <v>150</v>
      </c>
      <c r="I12" s="1324">
        <v>8</v>
      </c>
      <c r="J12" s="1324" t="s">
        <v>276</v>
      </c>
      <c r="K12" s="1325" t="s">
        <v>277</v>
      </c>
      <c r="L12" s="1152"/>
      <c r="M12" s="1152">
        <v>142</v>
      </c>
      <c r="N12" s="786"/>
      <c r="O12" s="1326"/>
      <c r="P12" s="1326"/>
      <c r="Q12" s="1326"/>
      <c r="R12" s="262"/>
      <c r="S12" s="1327"/>
      <c r="T12" s="1396">
        <v>8</v>
      </c>
      <c r="U12" s="1396">
        <v>0</v>
      </c>
      <c r="V12" s="262"/>
      <c r="W12" s="1327"/>
      <c r="X12" s="1327"/>
      <c r="Y12" s="1327"/>
      <c r="Z12" s="1327"/>
      <c r="AA12" s="247"/>
      <c r="AB12" s="247"/>
      <c r="AC12" s="247"/>
      <c r="AD12" s="1064" t="s">
        <v>396</v>
      </c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</row>
    <row r="13" spans="1:224" ht="15.75">
      <c r="A13" s="1088" t="s">
        <v>157</v>
      </c>
      <c r="B13" s="1087" t="s">
        <v>264</v>
      </c>
      <c r="C13" s="1328"/>
      <c r="D13" s="1325"/>
      <c r="E13" s="1328"/>
      <c r="F13" s="1328"/>
      <c r="G13" s="1454">
        <v>4</v>
      </c>
      <c r="H13" s="1230">
        <v>120</v>
      </c>
      <c r="I13" s="1324"/>
      <c r="J13" s="1324"/>
      <c r="K13" s="1325"/>
      <c r="L13" s="1325"/>
      <c r="M13" s="1152"/>
      <c r="N13" s="786"/>
      <c r="O13" s="1326"/>
      <c r="P13" s="1326"/>
      <c r="Q13" s="1326"/>
      <c r="R13" s="262"/>
      <c r="S13" s="1326"/>
      <c r="T13" s="1326"/>
      <c r="U13" s="1326"/>
      <c r="V13" s="1023"/>
      <c r="W13" s="1396"/>
      <c r="X13" s="1326"/>
      <c r="Y13" s="1326"/>
      <c r="Z13" s="1326"/>
      <c r="AA13" s="1810"/>
      <c r="AB13" s="1810"/>
      <c r="AC13" s="1810"/>
      <c r="AD13" s="1064" t="s">
        <v>396</v>
      </c>
      <c r="AE13" s="1810"/>
      <c r="AF13" s="1810"/>
      <c r="AG13" s="1810"/>
      <c r="AH13" s="1810"/>
      <c r="AI13" s="1810"/>
      <c r="AJ13" s="1810"/>
      <c r="AK13" s="1810"/>
      <c r="AL13" s="1810"/>
      <c r="AM13" s="1810"/>
      <c r="AN13" s="1810"/>
      <c r="AO13" s="1810"/>
      <c r="AP13" s="1810"/>
      <c r="AQ13" s="1810"/>
      <c r="AR13" s="1810"/>
      <c r="AS13" s="1810"/>
      <c r="AT13" s="1810"/>
      <c r="AU13" s="1810"/>
      <c r="AV13" s="1810"/>
      <c r="AW13" s="1810"/>
      <c r="AX13" s="1810"/>
      <c r="AY13" s="1810"/>
      <c r="AZ13" s="1810"/>
      <c r="BA13" s="1449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</row>
    <row r="14" spans="1:224" ht="15.75">
      <c r="A14" s="1088" t="s">
        <v>158</v>
      </c>
      <c r="B14" s="1087" t="s">
        <v>58</v>
      </c>
      <c r="C14" s="1328"/>
      <c r="D14" s="1325">
        <v>4</v>
      </c>
      <c r="E14" s="1397"/>
      <c r="F14" s="1397"/>
      <c r="G14" s="1454">
        <v>3</v>
      </c>
      <c r="H14" s="1230">
        <v>90</v>
      </c>
      <c r="I14" s="1324">
        <v>6</v>
      </c>
      <c r="J14" s="1324" t="s">
        <v>278</v>
      </c>
      <c r="K14" s="1325"/>
      <c r="L14" s="1325" t="s">
        <v>279</v>
      </c>
      <c r="M14" s="1152">
        <v>84</v>
      </c>
      <c r="N14" s="786"/>
      <c r="O14" s="1326"/>
      <c r="P14" s="1326"/>
      <c r="Q14" s="1326"/>
      <c r="R14" s="262"/>
      <c r="S14" s="1326"/>
      <c r="T14" s="1326">
        <v>4</v>
      </c>
      <c r="U14" s="1326">
        <v>2</v>
      </c>
      <c r="V14" s="1023"/>
      <c r="W14" s="1396"/>
      <c r="X14" s="1326"/>
      <c r="Y14" s="1326"/>
      <c r="Z14" s="1326"/>
      <c r="AA14" s="1816"/>
      <c r="AB14" s="1816"/>
      <c r="AC14" s="1816"/>
      <c r="AD14" s="1064" t="s">
        <v>396</v>
      </c>
      <c r="AE14" s="1816"/>
      <c r="AF14" s="1816"/>
      <c r="AG14" s="1816"/>
      <c r="AH14" s="1816"/>
      <c r="AI14" s="1816"/>
      <c r="AJ14" s="1816"/>
      <c r="AK14" s="1810"/>
      <c r="AL14" s="1810"/>
      <c r="AM14" s="1810"/>
      <c r="AN14" s="1810"/>
      <c r="AO14" s="1810"/>
      <c r="AP14" s="1816"/>
      <c r="AQ14" s="1816"/>
      <c r="AR14" s="1816"/>
      <c r="AS14" s="1816"/>
      <c r="AT14" s="1816"/>
      <c r="AU14" s="1816"/>
      <c r="AV14" s="1816"/>
      <c r="AW14" s="1816"/>
      <c r="AX14" s="1816"/>
      <c r="AY14" s="1816"/>
      <c r="AZ14" s="1816"/>
      <c r="BA14" s="1449"/>
      <c r="BB14" s="906"/>
      <c r="BC14" s="906"/>
      <c r="BD14" s="906"/>
      <c r="BE14" s="906"/>
      <c r="BF14" s="906"/>
      <c r="BG14" s="906"/>
      <c r="BH14" s="906"/>
      <c r="BI14" s="906"/>
      <c r="BJ14" s="906"/>
      <c r="BK14" s="906"/>
      <c r="BL14" s="906"/>
      <c r="BM14" s="906"/>
      <c r="BN14" s="906"/>
      <c r="BO14" s="906"/>
      <c r="BP14" s="906"/>
      <c r="BQ14" s="906"/>
      <c r="BR14" s="906"/>
      <c r="BS14" s="906"/>
      <c r="BT14" s="906"/>
      <c r="BU14" s="906"/>
      <c r="BV14" s="906"/>
      <c r="BW14" s="906"/>
      <c r="BX14" s="906"/>
      <c r="BY14" s="906"/>
      <c r="BZ14" s="906"/>
      <c r="CA14" s="906"/>
      <c r="CB14" s="906"/>
      <c r="CC14" s="906"/>
      <c r="CD14" s="906"/>
      <c r="CE14" s="906"/>
      <c r="CF14" s="906"/>
      <c r="CG14" s="906"/>
      <c r="CH14" s="906"/>
      <c r="CI14" s="906"/>
      <c r="CJ14" s="906"/>
      <c r="CK14" s="906"/>
      <c r="CL14" s="906"/>
      <c r="CM14" s="906"/>
      <c r="CN14" s="906"/>
      <c r="CO14" s="906"/>
      <c r="CP14" s="906"/>
      <c r="CQ14" s="906"/>
      <c r="CR14" s="906"/>
      <c r="CS14" s="906"/>
      <c r="CT14" s="906"/>
      <c r="CU14" s="906"/>
      <c r="CV14" s="906"/>
      <c r="CW14" s="906"/>
      <c r="CX14" s="906"/>
      <c r="CY14" s="906"/>
      <c r="CZ14" s="906"/>
      <c r="DA14" s="906"/>
      <c r="DB14" s="906"/>
      <c r="DC14" s="906"/>
      <c r="DD14" s="906"/>
      <c r="DE14" s="906"/>
      <c r="DF14" s="906"/>
      <c r="DG14" s="906"/>
      <c r="DH14" s="906"/>
      <c r="DI14" s="906"/>
      <c r="DJ14" s="906"/>
      <c r="DK14" s="906"/>
      <c r="DL14" s="906"/>
      <c r="DM14" s="906"/>
      <c r="DN14" s="906"/>
      <c r="DO14" s="906"/>
      <c r="DP14" s="906"/>
      <c r="DQ14" s="906"/>
      <c r="DR14" s="906"/>
      <c r="DS14" s="906"/>
      <c r="DT14" s="906"/>
      <c r="DU14" s="906"/>
      <c r="DV14" s="906"/>
      <c r="DW14" s="906"/>
      <c r="DX14" s="906"/>
      <c r="DY14" s="906"/>
      <c r="DZ14" s="906"/>
      <c r="EA14" s="906"/>
      <c r="EB14" s="906"/>
      <c r="EC14" s="906"/>
      <c r="ED14" s="906"/>
      <c r="EE14" s="906"/>
      <c r="EF14" s="906"/>
      <c r="EG14" s="906"/>
      <c r="EH14" s="906"/>
      <c r="EI14" s="906"/>
      <c r="EJ14" s="906"/>
      <c r="EK14" s="906"/>
      <c r="EL14" s="906"/>
      <c r="EM14" s="906"/>
      <c r="EN14" s="906"/>
      <c r="EO14" s="906"/>
      <c r="EP14" s="906"/>
      <c r="EQ14" s="906"/>
      <c r="ER14" s="906"/>
      <c r="ES14" s="906"/>
      <c r="ET14" s="906"/>
      <c r="EU14" s="906"/>
      <c r="EV14" s="906"/>
      <c r="EW14" s="906"/>
      <c r="EX14" s="906"/>
      <c r="EY14" s="906"/>
      <c r="EZ14" s="906"/>
      <c r="FA14" s="906"/>
      <c r="FB14" s="906"/>
      <c r="FC14" s="906"/>
      <c r="FD14" s="906"/>
      <c r="FE14" s="906"/>
      <c r="FF14" s="906"/>
      <c r="FG14" s="906"/>
      <c r="FH14" s="906"/>
      <c r="FI14" s="906"/>
      <c r="FJ14" s="906"/>
      <c r="FK14" s="906"/>
      <c r="FL14" s="906"/>
      <c r="FM14" s="906"/>
      <c r="FN14" s="906"/>
      <c r="FO14" s="906"/>
      <c r="FP14" s="906"/>
      <c r="FQ14" s="906"/>
      <c r="FR14" s="906"/>
      <c r="FS14" s="906"/>
      <c r="FT14" s="906"/>
      <c r="FU14" s="906"/>
      <c r="FV14" s="906"/>
      <c r="FW14" s="906"/>
      <c r="FX14" s="906"/>
      <c r="FY14" s="906"/>
      <c r="FZ14" s="906"/>
      <c r="GA14" s="906"/>
      <c r="GB14" s="906"/>
      <c r="GC14" s="906"/>
      <c r="GD14" s="906"/>
      <c r="GE14" s="906"/>
      <c r="GF14" s="906"/>
      <c r="GG14" s="906"/>
      <c r="GH14" s="906"/>
      <c r="GI14" s="906"/>
      <c r="GJ14" s="906"/>
      <c r="GK14" s="906"/>
      <c r="GL14" s="906"/>
      <c r="GM14" s="906"/>
      <c r="GN14" s="906"/>
      <c r="GO14" s="906"/>
      <c r="GP14" s="906"/>
      <c r="GQ14" s="906"/>
      <c r="GR14" s="906"/>
      <c r="GS14" s="906"/>
      <c r="GT14" s="906"/>
      <c r="GU14" s="906"/>
      <c r="GV14" s="906"/>
      <c r="GW14" s="906"/>
      <c r="GX14" s="906"/>
      <c r="GY14" s="906"/>
      <c r="GZ14" s="906"/>
      <c r="HA14" s="906"/>
      <c r="HB14" s="906"/>
      <c r="HC14" s="906"/>
      <c r="HD14" s="906"/>
      <c r="HE14" s="906"/>
      <c r="HF14" s="906"/>
      <c r="HG14" s="906"/>
      <c r="HH14" s="906"/>
      <c r="HI14" s="906"/>
      <c r="HJ14" s="906"/>
      <c r="HK14" s="906"/>
      <c r="HL14" s="906"/>
      <c r="HM14" s="906"/>
      <c r="HN14" s="906"/>
      <c r="HO14" s="906"/>
      <c r="HP14" s="906"/>
    </row>
    <row r="15" spans="1:224" ht="21.75" customHeight="1">
      <c r="A15" s="786" t="s">
        <v>170</v>
      </c>
      <c r="B15" s="1817" t="s">
        <v>90</v>
      </c>
      <c r="C15" s="1818"/>
      <c r="D15" s="1818"/>
      <c r="E15" s="1670">
        <v>4</v>
      </c>
      <c r="F15" s="1670"/>
      <c r="G15" s="1819">
        <v>1.5</v>
      </c>
      <c r="H15" s="604">
        <v>45</v>
      </c>
      <c r="I15" s="1820">
        <v>4</v>
      </c>
      <c r="J15" s="1820"/>
      <c r="K15" s="1820"/>
      <c r="L15" s="1820">
        <v>4</v>
      </c>
      <c r="M15" s="1821">
        <v>41</v>
      </c>
      <c r="N15" s="786"/>
      <c r="O15" s="328"/>
      <c r="P15" s="328"/>
      <c r="Q15" s="328"/>
      <c r="R15" s="328"/>
      <c r="S15" s="328"/>
      <c r="T15" s="1023">
        <v>4</v>
      </c>
      <c r="U15" s="1023">
        <v>0</v>
      </c>
      <c r="V15" s="328"/>
      <c r="W15" s="328"/>
      <c r="X15" s="328"/>
      <c r="Y15" s="328"/>
      <c r="Z15" s="328"/>
      <c r="AA15" s="1810"/>
      <c r="AB15" s="1810"/>
      <c r="AC15" s="1810"/>
      <c r="AD15" s="1064" t="s">
        <v>396</v>
      </c>
      <c r="AE15" s="1810"/>
      <c r="AF15" s="1810"/>
      <c r="AG15" s="1810"/>
      <c r="AH15" s="1810"/>
      <c r="AI15" s="1810"/>
      <c r="AJ15" s="1810"/>
      <c r="AK15" s="1810"/>
      <c r="AL15" s="1822"/>
      <c r="AM15" s="1822"/>
      <c r="AN15" s="1822"/>
      <c r="AO15" s="1822"/>
      <c r="AP15" s="1822"/>
      <c r="AQ15" s="1822"/>
      <c r="AR15" s="1822"/>
      <c r="AS15" s="1822"/>
      <c r="AT15" s="1822"/>
      <c r="AU15" s="1822"/>
      <c r="AV15" s="1822"/>
      <c r="AW15" s="1822"/>
      <c r="AX15" s="1822"/>
      <c r="AY15" s="1822"/>
      <c r="AZ15" s="1822"/>
      <c r="BA15" s="1449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</row>
    <row r="16" spans="1:224" ht="23.25" customHeight="1">
      <c r="A16" s="1088" t="s">
        <v>172</v>
      </c>
      <c r="B16" s="1415" t="s">
        <v>209</v>
      </c>
      <c r="C16" s="1328"/>
      <c r="D16" s="1325">
        <v>4</v>
      </c>
      <c r="E16" s="1397"/>
      <c r="F16" s="1397"/>
      <c r="G16" s="1454">
        <v>4</v>
      </c>
      <c r="H16" s="1230">
        <v>120</v>
      </c>
      <c r="I16" s="1324">
        <v>8</v>
      </c>
      <c r="J16" s="1324" t="s">
        <v>276</v>
      </c>
      <c r="K16" s="1325" t="s">
        <v>277</v>
      </c>
      <c r="L16" s="1325"/>
      <c r="M16" s="1152">
        <v>112</v>
      </c>
      <c r="N16" s="786"/>
      <c r="O16" s="1326"/>
      <c r="P16" s="1326"/>
      <c r="Q16" s="1327"/>
      <c r="R16" s="328"/>
      <c r="S16" s="1327"/>
      <c r="T16" s="1396">
        <v>8</v>
      </c>
      <c r="U16" s="1396">
        <v>0</v>
      </c>
      <c r="V16" s="262"/>
      <c r="W16" s="1327"/>
      <c r="X16" s="1326"/>
      <c r="Y16" s="1326"/>
      <c r="Z16" s="1327"/>
      <c r="AA16" s="1810"/>
      <c r="AB16" s="1810"/>
      <c r="AC16" s="1810"/>
      <c r="AD16" s="1064" t="s">
        <v>396</v>
      </c>
      <c r="AE16" s="1810"/>
      <c r="AF16" s="1810"/>
      <c r="AG16" s="1810"/>
      <c r="AH16" s="1810"/>
      <c r="AI16" s="1810"/>
      <c r="AJ16" s="1810"/>
      <c r="AK16" s="1810"/>
      <c r="AL16" s="1810"/>
      <c r="AM16" s="1810"/>
      <c r="AN16" s="1810"/>
      <c r="AO16" s="1810"/>
      <c r="AP16" s="1810"/>
      <c r="AQ16" s="1810"/>
      <c r="AR16" s="1810"/>
      <c r="AS16" s="1810"/>
      <c r="AT16" s="1810"/>
      <c r="AU16" s="1810"/>
      <c r="AV16" s="1810"/>
      <c r="AW16" s="1810"/>
      <c r="AX16" s="1810"/>
      <c r="AY16" s="1810"/>
      <c r="AZ16" s="1810"/>
      <c r="BA16" s="1449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</row>
    <row r="17" spans="1:224" ht="41.25" customHeight="1">
      <c r="A17" s="268" t="s">
        <v>181</v>
      </c>
      <c r="B17" s="1823" t="s">
        <v>368</v>
      </c>
      <c r="C17" s="1824"/>
      <c r="D17" s="1824"/>
      <c r="E17" s="1825">
        <v>4</v>
      </c>
      <c r="F17" s="1825"/>
      <c r="G17" s="579">
        <v>1.5</v>
      </c>
      <c r="H17" s="605">
        <v>45</v>
      </c>
      <c r="I17" s="1826">
        <v>8</v>
      </c>
      <c r="J17" s="1826"/>
      <c r="K17" s="1826"/>
      <c r="L17" s="1826">
        <v>8</v>
      </c>
      <c r="M17" s="1827">
        <v>37</v>
      </c>
      <c r="N17" s="268"/>
      <c r="O17" s="274"/>
      <c r="P17" s="274"/>
      <c r="Q17" s="274"/>
      <c r="R17" s="260"/>
      <c r="S17" s="260"/>
      <c r="T17" s="1581">
        <v>4</v>
      </c>
      <c r="U17" s="1581">
        <v>4</v>
      </c>
      <c r="V17" s="260"/>
      <c r="W17" s="260"/>
      <c r="X17" s="260"/>
      <c r="Y17" s="260"/>
      <c r="Z17" s="260"/>
      <c r="AA17" s="1828"/>
      <c r="AB17" s="1828"/>
      <c r="AC17" s="1828"/>
      <c r="AD17" s="1829" t="s">
        <v>396</v>
      </c>
      <c r="AE17" s="1828"/>
      <c r="AF17" s="1828"/>
      <c r="AG17" s="1828"/>
      <c r="AH17" s="1828"/>
      <c r="AI17" s="1828"/>
      <c r="AJ17" s="1828"/>
      <c r="AK17" s="1828"/>
      <c r="AL17" s="1828"/>
      <c r="AM17" s="1828"/>
      <c r="AN17" s="1828"/>
      <c r="AO17" s="1828"/>
      <c r="AP17" s="1830"/>
      <c r="AQ17" s="1830"/>
      <c r="AR17" s="1830"/>
      <c r="AS17" s="1830"/>
      <c r="AT17" s="1830"/>
      <c r="AU17" s="1830"/>
      <c r="AV17" s="1830"/>
      <c r="AW17" s="1830"/>
      <c r="AX17" s="1830"/>
      <c r="AY17" s="1830"/>
      <c r="AZ17" s="1830"/>
      <c r="BA17" s="1466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</row>
    <row r="18" spans="1:60" s="6" customFormat="1" ht="31.5" customHeight="1" thickBot="1">
      <c r="A18" s="1088" t="s">
        <v>315</v>
      </c>
      <c r="B18" s="1110" t="s">
        <v>312</v>
      </c>
      <c r="C18" s="1152"/>
      <c r="D18" s="1092">
        <v>4</v>
      </c>
      <c r="E18" s="1153"/>
      <c r="F18" s="1153"/>
      <c r="G18" s="1454">
        <v>3</v>
      </c>
      <c r="H18" s="1230">
        <f>G18*30</f>
        <v>90</v>
      </c>
      <c r="I18" s="1324">
        <v>6</v>
      </c>
      <c r="J18" s="1324" t="s">
        <v>278</v>
      </c>
      <c r="K18" s="1325" t="s">
        <v>279</v>
      </c>
      <c r="L18" s="1152"/>
      <c r="M18" s="1218">
        <f>H18-I18</f>
        <v>84</v>
      </c>
      <c r="N18" s="1813"/>
      <c r="O18" s="1092"/>
      <c r="P18" s="1397"/>
      <c r="Q18" s="1397"/>
      <c r="R18" s="1670"/>
      <c r="S18" s="1671"/>
      <c r="T18" s="1397">
        <v>4</v>
      </c>
      <c r="U18" s="1397">
        <v>2</v>
      </c>
      <c r="V18" s="1814"/>
      <c r="W18" s="1671"/>
      <c r="X18" s="1361"/>
      <c r="Y18" s="1361"/>
      <c r="Z18" s="1361"/>
      <c r="AA18" s="1831">
        <v>2</v>
      </c>
      <c r="AB18" s="1810"/>
      <c r="AC18" s="1667"/>
      <c r="AD18" s="1667"/>
      <c r="AE18" s="1667"/>
      <c r="AF18" s="1832"/>
      <c r="AG18" s="1832"/>
      <c r="AH18" s="1832" t="s">
        <v>325</v>
      </c>
      <c r="AI18" s="1064" t="s">
        <v>301</v>
      </c>
      <c r="AJ18" s="1065">
        <f>SUMIF(AH$142:AH$149,3,G$142:G$149)</f>
        <v>0</v>
      </c>
      <c r="AK18" s="1666"/>
      <c r="AL18" s="1666"/>
      <c r="AM18" s="1171"/>
      <c r="AN18" s="1171"/>
      <c r="AO18" s="1833"/>
      <c r="AP18" s="1833"/>
      <c r="AQ18" s="1064" t="s">
        <v>364</v>
      </c>
      <c r="AR18" s="1064">
        <f aca="true" t="shared" si="0" ref="AR18:AW18">COUNTIF($E15:$E22,AR$10)</f>
        <v>0</v>
      </c>
      <c r="AS18" s="1064">
        <f t="shared" si="0"/>
        <v>0</v>
      </c>
      <c r="AT18" s="1064">
        <f t="shared" si="0"/>
        <v>0</v>
      </c>
      <c r="AU18" s="1064">
        <f t="shared" si="0"/>
        <v>0</v>
      </c>
      <c r="AV18" s="1064">
        <f t="shared" si="0"/>
        <v>0</v>
      </c>
      <c r="AW18" s="1064">
        <f t="shared" si="0"/>
        <v>0</v>
      </c>
      <c r="AX18" s="1810"/>
      <c r="AY18" s="1810"/>
      <c r="AZ18" s="1810"/>
      <c r="BA18" s="1810"/>
      <c r="BD18" s="5">
        <f>IF(N18&lt;&gt;"","так","")</f>
      </c>
      <c r="BF18" s="5">
        <f>IF(P18&lt;&gt;"","так","")</f>
      </c>
      <c r="BH18" s="5">
        <f>IF(R18&lt;&gt;"","так","")</f>
      </c>
    </row>
    <row r="19" spans="1:71" ht="21.75" customHeight="1" thickBot="1">
      <c r="A19" s="1834"/>
      <c r="B19" s="1835" t="s">
        <v>397</v>
      </c>
      <c r="C19" s="1836">
        <v>2</v>
      </c>
      <c r="D19" s="1837">
        <v>4</v>
      </c>
      <c r="E19" s="1836">
        <v>2</v>
      </c>
      <c r="F19" s="1836"/>
      <c r="G19" s="1836"/>
      <c r="H19" s="1835"/>
      <c r="I19" s="1835">
        <f>SUM(I8:I18)</f>
        <v>56</v>
      </c>
      <c r="J19" s="1835"/>
      <c r="K19" s="1835"/>
      <c r="L19" s="1835"/>
      <c r="M19" s="1835"/>
      <c r="N19" s="1838"/>
      <c r="O19" s="1835"/>
      <c r="P19" s="1839"/>
      <c r="Q19" s="1839"/>
      <c r="R19" s="1838"/>
      <c r="S19" s="1835"/>
      <c r="T19" s="1835"/>
      <c r="U19" s="1424"/>
      <c r="V19" s="272"/>
      <c r="W19" s="1424"/>
      <c r="X19" s="1424"/>
      <c r="Y19" s="1424"/>
      <c r="Z19" s="1424"/>
      <c r="AA19" s="1669"/>
      <c r="AB19" s="1511"/>
      <c r="AC19" s="1511"/>
      <c r="AD19" s="1511"/>
      <c r="AE19" s="1511"/>
      <c r="AF19" s="1511"/>
      <c r="AG19" s="1511"/>
      <c r="AH19" s="1511"/>
      <c r="AI19" s="1511"/>
      <c r="AJ19" s="1511"/>
      <c r="AK19" s="1511"/>
      <c r="AL19" s="1511"/>
      <c r="AM19" s="1511"/>
      <c r="AN19" s="1511"/>
      <c r="AO19" s="1511"/>
      <c r="AP19" s="1511"/>
      <c r="AQ19" s="1511"/>
      <c r="AR19" s="1511"/>
      <c r="AS19" s="1511"/>
      <c r="AT19" s="1511"/>
      <c r="AU19" s="1511"/>
      <c r="AV19" s="1511"/>
      <c r="AW19" s="1511"/>
      <c r="AX19" s="1511"/>
      <c r="AY19" s="1511"/>
      <c r="AZ19" s="1511"/>
      <c r="BA19" s="1511"/>
      <c r="BN19" s="1163" t="s">
        <v>315</v>
      </c>
      <c r="BO19" s="1098" t="s">
        <v>312</v>
      </c>
      <c r="BP19" s="1332"/>
      <c r="BQ19" s="1093">
        <v>4</v>
      </c>
      <c r="BR19" s="1441"/>
      <c r="BS19" s="1441"/>
    </row>
  </sheetData>
  <sheetProtection/>
  <mergeCells count="35">
    <mergeCell ref="BA2:BA7"/>
    <mergeCell ref="N6:Z6"/>
    <mergeCell ref="BD5:BE5"/>
    <mergeCell ref="BF5:BG5"/>
    <mergeCell ref="BH5:BI5"/>
    <mergeCell ref="BJ5:BK5"/>
    <mergeCell ref="X5:Y5"/>
    <mergeCell ref="BL5:BM5"/>
    <mergeCell ref="BN5:BO5"/>
    <mergeCell ref="N4:Q4"/>
    <mergeCell ref="R4:U4"/>
    <mergeCell ref="V4:Z4"/>
    <mergeCell ref="N5:O5"/>
    <mergeCell ref="P5:Q5"/>
    <mergeCell ref="R5:S5"/>
    <mergeCell ref="T5:U5"/>
    <mergeCell ref="V5:W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19"/>
  <sheetViews>
    <sheetView zoomScale="80" zoomScaleNormal="80" zoomScaleSheetLayoutView="90" zoomScalePageLayoutView="80" workbookViewId="0" topLeftCell="A1">
      <selection activeCell="A2" sqref="A2:A7"/>
    </sheetView>
  </sheetViews>
  <sheetFormatPr defaultColWidth="9.00390625" defaultRowHeight="12.75" outlineLevelCol="1"/>
  <cols>
    <col min="1" max="1" width="10.00390625" style="1486" customWidth="1"/>
    <col min="2" max="2" width="68.75390625" style="1432" customWidth="1"/>
    <col min="3" max="3" width="6.875" style="1487" customWidth="1"/>
    <col min="4" max="4" width="5.625" style="1488" customWidth="1"/>
    <col min="5" max="6" width="5.625" style="1487" customWidth="1"/>
    <col min="7" max="7" width="8.125" style="1487" hidden="1" customWidth="1"/>
    <col min="8" max="8" width="9.00390625" style="1432" hidden="1" customWidth="1"/>
    <col min="9" max="9" width="7.625" style="1432" customWidth="1"/>
    <col min="10" max="10" width="7.125" style="1432" customWidth="1"/>
    <col min="11" max="11" width="7.00390625" style="1432" customWidth="1"/>
    <col min="12" max="12" width="6.625" style="1432" customWidth="1"/>
    <col min="13" max="13" width="8.125" style="1432" hidden="1" customWidth="1"/>
    <col min="14" max="14" width="7.625" style="278" hidden="1" customWidth="1"/>
    <col min="15" max="15" width="5.375" style="1432" hidden="1" customWidth="1"/>
    <col min="16" max="16" width="7.625" style="1657" hidden="1" customWidth="1"/>
    <col min="17" max="17" width="4.875" style="1657" hidden="1" customWidth="1"/>
    <col min="18" max="18" width="6.375" style="278" hidden="1" customWidth="1"/>
    <col min="19" max="19" width="5.625" style="1432" hidden="1" customWidth="1"/>
    <col min="20" max="20" width="6.625" style="1432" hidden="1" customWidth="1"/>
    <col min="21" max="21" width="5.375" style="1432" hidden="1" customWidth="1"/>
    <col min="22" max="22" width="7.625" style="278" customWidth="1"/>
    <col min="23" max="23" width="4.625" style="1432" customWidth="1"/>
    <col min="24" max="24" width="5.875" style="1432" hidden="1" customWidth="1"/>
    <col min="25" max="25" width="5.125" style="1432" hidden="1" customWidth="1"/>
    <col min="26" max="26" width="8.875" style="1432" hidden="1" customWidth="1"/>
    <col min="27" max="27" width="5.625" style="1637" hidden="1" customWidth="1"/>
    <col min="28" max="28" width="9.75390625" style="8" hidden="1" customWidth="1"/>
    <col min="29" max="29" width="8.125" style="8" hidden="1" customWidth="1"/>
    <col min="30" max="30" width="9.125" style="8" hidden="1" customWidth="1"/>
    <col min="31" max="31" width="5.75390625" style="8" hidden="1" customWidth="1" outlineLevel="1"/>
    <col min="32" max="32" width="5.25390625" style="8" hidden="1" customWidth="1" outlineLevel="1"/>
    <col min="33" max="33" width="5.75390625" style="8" hidden="1" customWidth="1" outlineLevel="1"/>
    <col min="34" max="34" width="6.125" style="8" hidden="1" customWidth="1" outlineLevel="1"/>
    <col min="35" max="36" width="7.125" style="8" hidden="1" customWidth="1" outlineLevel="1"/>
    <col min="37" max="37" width="4.375" style="8" hidden="1" customWidth="1" outlineLevel="1"/>
    <col min="38" max="38" width="5.375" style="8" hidden="1" customWidth="1" outlineLevel="1"/>
    <col min="39" max="39" width="3.125" style="8" hidden="1" customWidth="1" outlineLevel="1"/>
    <col min="40" max="40" width="3.625" style="8" hidden="1" customWidth="1" outlineLevel="1"/>
    <col min="41" max="41" width="4.75390625" style="8" hidden="1" customWidth="1" outlineLevel="1"/>
    <col min="42" max="42" width="5.875" style="8" hidden="1" customWidth="1" outlineLevel="1"/>
    <col min="43" max="43" width="7.625" style="8" hidden="1" customWidth="1" outlineLevel="1"/>
    <col min="44" max="44" width="7.875" style="8" hidden="1" customWidth="1" outlineLevel="1"/>
    <col min="45" max="45" width="6.625" style="8" hidden="1" customWidth="1" outlineLevel="1"/>
    <col min="46" max="46" width="4.375" style="8" hidden="1" customWidth="1" outlineLevel="1"/>
    <col min="47" max="47" width="7.125" style="8" hidden="1" customWidth="1" outlineLevel="1"/>
    <col min="48" max="48" width="4.875" style="8" hidden="1" customWidth="1" outlineLevel="1"/>
    <col min="49" max="49" width="4.75390625" style="8" hidden="1" customWidth="1" outlineLevel="1"/>
    <col min="50" max="50" width="3.875" style="8" hidden="1" customWidth="1" outlineLevel="1"/>
    <col min="51" max="51" width="7.00390625" style="8" hidden="1" customWidth="1" outlineLevel="1"/>
    <col min="52" max="52" width="5.375" style="8" hidden="1" customWidth="1" collapsed="1"/>
    <col min="53" max="53" width="31.875" style="8" customWidth="1"/>
    <col min="54" max="54" width="5.25390625" style="8" customWidth="1"/>
    <col min="55" max="55" width="3.875" style="8" customWidth="1"/>
    <col min="56" max="56" width="8.375" style="8" hidden="1" customWidth="1"/>
    <col min="57" max="57" width="6.875" style="8" hidden="1" customWidth="1"/>
    <col min="58" max="59" width="6.625" style="8" hidden="1" customWidth="1"/>
    <col min="60" max="60" width="8.125" style="8" hidden="1" customWidth="1"/>
    <col min="61" max="61" width="6.875" style="8" hidden="1" customWidth="1"/>
    <col min="62" max="62" width="7.75390625" style="8" hidden="1" customWidth="1"/>
    <col min="63" max="63" width="9.375" style="8" hidden="1" customWidth="1"/>
    <col min="64" max="64" width="9.25390625" style="8" customWidth="1"/>
    <col min="65" max="65" width="7.625" style="8" customWidth="1"/>
    <col min="66" max="66" width="7.875" style="8" customWidth="1"/>
    <col min="67" max="67" width="4.375" style="8" customWidth="1"/>
    <col min="68" max="68" width="4.875" style="8" customWidth="1"/>
    <col min="69" max="16384" width="9.125" style="8" customWidth="1"/>
  </cols>
  <sheetData>
    <row r="1" spans="1:27" s="5" customFormat="1" ht="18" customHeight="1">
      <c r="A1" s="2206" t="s">
        <v>413</v>
      </c>
      <c r="B1" s="2207"/>
      <c r="C1" s="2207"/>
      <c r="D1" s="2207"/>
      <c r="E1" s="2207"/>
      <c r="F1" s="2207"/>
      <c r="G1" s="2207"/>
      <c r="H1" s="2207"/>
      <c r="I1" s="2207"/>
      <c r="J1" s="2207"/>
      <c r="K1" s="2207"/>
      <c r="L1" s="2207"/>
      <c r="M1" s="2207"/>
      <c r="N1" s="2207"/>
      <c r="O1" s="2207"/>
      <c r="P1" s="2207"/>
      <c r="Q1" s="2207"/>
      <c r="R1" s="2207"/>
      <c r="S1" s="2207"/>
      <c r="T1" s="2207"/>
      <c r="U1" s="2207"/>
      <c r="V1" s="2207"/>
      <c r="W1" s="2207"/>
      <c r="X1" s="2207"/>
      <c r="Y1" s="2207"/>
      <c r="Z1" s="2208"/>
      <c r="AA1" s="638"/>
    </row>
    <row r="2" spans="1:53" s="5" customFormat="1" ht="18.75" customHeight="1">
      <c r="A2" s="2227" t="s">
        <v>20</v>
      </c>
      <c r="B2" s="2080" t="s">
        <v>28</v>
      </c>
      <c r="C2" s="2228" t="s">
        <v>305</v>
      </c>
      <c r="D2" s="2228"/>
      <c r="E2" s="2183" t="s">
        <v>32</v>
      </c>
      <c r="F2" s="2183" t="s">
        <v>117</v>
      </c>
      <c r="G2" s="2183" t="s">
        <v>33</v>
      </c>
      <c r="H2" s="2080" t="s">
        <v>21</v>
      </c>
      <c r="I2" s="2080"/>
      <c r="J2" s="2080"/>
      <c r="K2" s="2080"/>
      <c r="L2" s="2080"/>
      <c r="M2" s="2080"/>
      <c r="N2" s="2128"/>
      <c r="O2" s="2128"/>
      <c r="P2" s="2128"/>
      <c r="Q2" s="2128"/>
      <c r="R2" s="2128"/>
      <c r="S2" s="2128"/>
      <c r="T2" s="2128"/>
      <c r="U2" s="2128"/>
      <c r="V2" s="2128"/>
      <c r="W2" s="2128"/>
      <c r="X2" s="2128"/>
      <c r="Y2" s="2128"/>
      <c r="Z2" s="2128"/>
      <c r="AA2" s="1665"/>
      <c r="AB2" s="1064"/>
      <c r="AC2" s="1064"/>
      <c r="AD2" s="1064"/>
      <c r="AE2" s="1064"/>
      <c r="AF2" s="1064"/>
      <c r="AG2" s="1064"/>
      <c r="AH2" s="1064"/>
      <c r="AI2" s="1064"/>
      <c r="AJ2" s="1064"/>
      <c r="AK2" s="1064"/>
      <c r="AL2" s="1064"/>
      <c r="AM2" s="1064"/>
      <c r="AN2" s="1064"/>
      <c r="AO2" s="1064"/>
      <c r="AP2" s="1064"/>
      <c r="AQ2" s="1064"/>
      <c r="AR2" s="1064"/>
      <c r="AS2" s="1064"/>
      <c r="AT2" s="1064"/>
      <c r="AU2" s="1064"/>
      <c r="AV2" s="1064"/>
      <c r="AW2" s="1064"/>
      <c r="AX2" s="1064"/>
      <c r="AY2" s="1064"/>
      <c r="AZ2" s="1064"/>
      <c r="BA2" s="2232" t="s">
        <v>398</v>
      </c>
    </row>
    <row r="3" spans="1:53" s="5" customFormat="1" ht="24.75" customHeight="1">
      <c r="A3" s="2227"/>
      <c r="B3" s="2080"/>
      <c r="C3" s="2228"/>
      <c r="D3" s="2228"/>
      <c r="E3" s="2183"/>
      <c r="F3" s="2183"/>
      <c r="G3" s="2183"/>
      <c r="H3" s="2183" t="s">
        <v>23</v>
      </c>
      <c r="I3" s="2229" t="s">
        <v>24</v>
      </c>
      <c r="J3" s="2229"/>
      <c r="K3" s="2229"/>
      <c r="L3" s="2229"/>
      <c r="M3" s="2183" t="s">
        <v>25</v>
      </c>
      <c r="N3" s="2128"/>
      <c r="O3" s="2128"/>
      <c r="P3" s="2128"/>
      <c r="Q3" s="2128"/>
      <c r="R3" s="2128"/>
      <c r="S3" s="2128"/>
      <c r="T3" s="2128"/>
      <c r="U3" s="2128"/>
      <c r="V3" s="2128"/>
      <c r="W3" s="2128"/>
      <c r="X3" s="2128"/>
      <c r="Y3" s="2128"/>
      <c r="Z3" s="2128"/>
      <c r="AA3" s="1665"/>
      <c r="AB3" s="1064"/>
      <c r="AC3" s="1064"/>
      <c r="AD3" s="1064"/>
      <c r="AE3" s="1064"/>
      <c r="AF3" s="1064"/>
      <c r="AG3" s="1064"/>
      <c r="AH3" s="1064"/>
      <c r="AI3" s="1064"/>
      <c r="AJ3" s="1064"/>
      <c r="AK3" s="1064"/>
      <c r="AL3" s="1064"/>
      <c r="AM3" s="1064"/>
      <c r="AN3" s="1064"/>
      <c r="AO3" s="1064"/>
      <c r="AP3" s="1064"/>
      <c r="AQ3" s="1064"/>
      <c r="AR3" s="1064"/>
      <c r="AS3" s="1064"/>
      <c r="AT3" s="1064"/>
      <c r="AU3" s="1064"/>
      <c r="AV3" s="1064"/>
      <c r="AW3" s="1064"/>
      <c r="AX3" s="1064"/>
      <c r="AY3" s="1064"/>
      <c r="AZ3" s="1064"/>
      <c r="BA3" s="2232"/>
    </row>
    <row r="4" spans="1:53" s="5" customFormat="1" ht="18" customHeight="1">
      <c r="A4" s="2227"/>
      <c r="B4" s="2080"/>
      <c r="C4" s="2183" t="s">
        <v>26</v>
      </c>
      <c r="D4" s="2183" t="s">
        <v>27</v>
      </c>
      <c r="E4" s="2183"/>
      <c r="F4" s="2183"/>
      <c r="G4" s="2183"/>
      <c r="H4" s="2183"/>
      <c r="I4" s="2193" t="s">
        <v>118</v>
      </c>
      <c r="J4" s="2183" t="s">
        <v>38</v>
      </c>
      <c r="K4" s="2193" t="s">
        <v>39</v>
      </c>
      <c r="L4" s="2230" t="s">
        <v>40</v>
      </c>
      <c r="M4" s="2183"/>
      <c r="N4" s="2128" t="s">
        <v>295</v>
      </c>
      <c r="O4" s="2128"/>
      <c r="P4" s="2128"/>
      <c r="Q4" s="2128"/>
      <c r="R4" s="2128" t="s">
        <v>296</v>
      </c>
      <c r="S4" s="2128"/>
      <c r="T4" s="2128"/>
      <c r="U4" s="2128"/>
      <c r="V4" s="2128" t="s">
        <v>291</v>
      </c>
      <c r="W4" s="2128"/>
      <c r="X4" s="2128"/>
      <c r="Y4" s="2128"/>
      <c r="Z4" s="2128"/>
      <c r="AA4" s="1665"/>
      <c r="AB4" s="1064"/>
      <c r="AC4" s="1064"/>
      <c r="AD4" s="1064"/>
      <c r="AE4" s="1064"/>
      <c r="AF4" s="1064"/>
      <c r="AG4" s="1064"/>
      <c r="AH4" s="1064"/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2232"/>
    </row>
    <row r="5" spans="1:68" s="5" customFormat="1" ht="15.75">
      <c r="A5" s="2227"/>
      <c r="B5" s="2080"/>
      <c r="C5" s="2183"/>
      <c r="D5" s="2183"/>
      <c r="E5" s="2183"/>
      <c r="F5" s="2183"/>
      <c r="G5" s="2183"/>
      <c r="H5" s="2183"/>
      <c r="I5" s="2193"/>
      <c r="J5" s="2183"/>
      <c r="K5" s="2193"/>
      <c r="L5" s="2230"/>
      <c r="M5" s="2183"/>
      <c r="N5" s="2231">
        <v>1</v>
      </c>
      <c r="O5" s="2231"/>
      <c r="P5" s="2231">
        <v>2</v>
      </c>
      <c r="Q5" s="2231"/>
      <c r="R5" s="2231">
        <v>3</v>
      </c>
      <c r="S5" s="2231"/>
      <c r="T5" s="2231">
        <v>4</v>
      </c>
      <c r="U5" s="2231"/>
      <c r="V5" s="2231">
        <v>5</v>
      </c>
      <c r="W5" s="2231"/>
      <c r="X5" s="2231" t="s">
        <v>297</v>
      </c>
      <c r="Y5" s="2231"/>
      <c r="Z5" s="1196" t="s">
        <v>298</v>
      </c>
      <c r="AA5" s="1665"/>
      <c r="AB5" s="1065">
        <v>22.5</v>
      </c>
      <c r="AC5" s="1064"/>
      <c r="AD5" s="1064"/>
      <c r="AE5" s="1064"/>
      <c r="AF5" s="1064"/>
      <c r="AG5" s="1064"/>
      <c r="AH5" s="1064"/>
      <c r="AI5" s="1064"/>
      <c r="AJ5" s="1064"/>
      <c r="AK5" s="1064"/>
      <c r="AL5" s="1064"/>
      <c r="AM5" s="1064"/>
      <c r="AN5" s="1064"/>
      <c r="AO5" s="1064"/>
      <c r="AP5" s="1064"/>
      <c r="AQ5" s="1064"/>
      <c r="AR5" s="1064"/>
      <c r="AS5" s="1064"/>
      <c r="AT5" s="1064"/>
      <c r="AU5" s="1064"/>
      <c r="AV5" s="1064"/>
      <c r="AW5" s="1064"/>
      <c r="AX5" s="1064"/>
      <c r="AY5" s="1064"/>
      <c r="AZ5" s="1064"/>
      <c r="BA5" s="2232"/>
      <c r="BD5" s="2185">
        <v>1</v>
      </c>
      <c r="BE5" s="2186"/>
      <c r="BF5" s="2185">
        <v>2</v>
      </c>
      <c r="BG5" s="2186"/>
      <c r="BH5" s="2185">
        <v>3</v>
      </c>
      <c r="BI5" s="2186"/>
      <c r="BJ5" s="2185">
        <v>4</v>
      </c>
      <c r="BK5" s="2186"/>
      <c r="BL5" s="2185">
        <v>5</v>
      </c>
      <c r="BM5" s="2186"/>
      <c r="BN5" s="2185" t="s">
        <v>297</v>
      </c>
      <c r="BO5" s="2186"/>
      <c r="BP5" s="1520" t="s">
        <v>298</v>
      </c>
    </row>
    <row r="6" spans="1:56" s="5" customFormat="1" ht="18.75" customHeight="1">
      <c r="A6" s="2227"/>
      <c r="B6" s="2080"/>
      <c r="C6" s="2183"/>
      <c r="D6" s="2183"/>
      <c r="E6" s="2183"/>
      <c r="F6" s="2183"/>
      <c r="G6" s="2183"/>
      <c r="H6" s="2183"/>
      <c r="I6" s="2193"/>
      <c r="J6" s="2183"/>
      <c r="K6" s="2193"/>
      <c r="L6" s="2230"/>
      <c r="M6" s="2183"/>
      <c r="N6" s="2128"/>
      <c r="O6" s="2128"/>
      <c r="P6" s="2128"/>
      <c r="Q6" s="2128"/>
      <c r="R6" s="2128"/>
      <c r="S6" s="2128"/>
      <c r="T6" s="2128"/>
      <c r="U6" s="2128"/>
      <c r="V6" s="2128"/>
      <c r="W6" s="2128"/>
      <c r="X6" s="2128"/>
      <c r="Y6" s="2128"/>
      <c r="Z6" s="2128"/>
      <c r="AA6" s="1665"/>
      <c r="AB6" s="1065">
        <v>63.5</v>
      </c>
      <c r="AC6" s="1064"/>
      <c r="AD6" s="1064"/>
      <c r="AE6" s="1064"/>
      <c r="AF6" s="1064"/>
      <c r="AG6" s="1064"/>
      <c r="AH6" s="1064"/>
      <c r="AI6" s="1064"/>
      <c r="AJ6" s="1064"/>
      <c r="AK6" s="1064"/>
      <c r="AL6" s="1064"/>
      <c r="AM6" s="1064"/>
      <c r="AN6" s="1064"/>
      <c r="AO6" s="1064"/>
      <c r="AP6" s="1064"/>
      <c r="AQ6" s="1064"/>
      <c r="AR6" s="1064"/>
      <c r="AS6" s="1064"/>
      <c r="AT6" s="1064"/>
      <c r="AU6" s="1064"/>
      <c r="AV6" s="1064"/>
      <c r="AW6" s="1064"/>
      <c r="AX6" s="1064"/>
      <c r="AY6" s="1064"/>
      <c r="AZ6" s="1064"/>
      <c r="BA6" s="2232"/>
      <c r="BD6" s="5" t="s">
        <v>31</v>
      </c>
    </row>
    <row r="7" spans="1:53" s="5" customFormat="1" ht="76.5" customHeight="1">
      <c r="A7" s="2227"/>
      <c r="B7" s="2080"/>
      <c r="C7" s="2183"/>
      <c r="D7" s="2183"/>
      <c r="E7" s="2183"/>
      <c r="F7" s="2183"/>
      <c r="G7" s="2183"/>
      <c r="H7" s="2183"/>
      <c r="I7" s="2193"/>
      <c r="J7" s="2183"/>
      <c r="K7" s="2193"/>
      <c r="L7" s="2230"/>
      <c r="M7" s="2183"/>
      <c r="N7" s="1663" t="s">
        <v>348</v>
      </c>
      <c r="O7" s="1664" t="s">
        <v>349</v>
      </c>
      <c r="P7" s="1664" t="s">
        <v>348</v>
      </c>
      <c r="Q7" s="1664" t="s">
        <v>349</v>
      </c>
      <c r="R7" s="1663" t="s">
        <v>348</v>
      </c>
      <c r="S7" s="1664" t="s">
        <v>349</v>
      </c>
      <c r="T7" s="1664" t="s">
        <v>348</v>
      </c>
      <c r="U7" s="1664" t="s">
        <v>349</v>
      </c>
      <c r="V7" s="1663" t="s">
        <v>348</v>
      </c>
      <c r="W7" s="1664" t="s">
        <v>349</v>
      </c>
      <c r="X7" s="1664" t="s">
        <v>348</v>
      </c>
      <c r="Y7" s="1664" t="s">
        <v>349</v>
      </c>
      <c r="Z7" s="1196"/>
      <c r="AA7" s="1665"/>
      <c r="AB7" s="1065">
        <v>137.5</v>
      </c>
      <c r="AC7" s="1064"/>
      <c r="AD7" s="1064"/>
      <c r="AE7" s="1064"/>
      <c r="AF7" s="1064"/>
      <c r="AG7" s="1064"/>
      <c r="AH7" s="1064"/>
      <c r="AI7" s="1064"/>
      <c r="AJ7" s="1064"/>
      <c r="AK7" s="1064"/>
      <c r="AL7" s="1064"/>
      <c r="AM7" s="1064"/>
      <c r="AN7" s="1064"/>
      <c r="AO7" s="1064"/>
      <c r="AP7" s="1064"/>
      <c r="AQ7" s="1064"/>
      <c r="AR7" s="1064"/>
      <c r="AS7" s="1064"/>
      <c r="AT7" s="1064"/>
      <c r="AU7" s="1064"/>
      <c r="AV7" s="1064"/>
      <c r="AW7" s="1064"/>
      <c r="AX7" s="1064"/>
      <c r="AY7" s="1064"/>
      <c r="AZ7" s="1064"/>
      <c r="BA7" s="2232"/>
    </row>
    <row r="8" spans="1:222" ht="15.75">
      <c r="A8" s="1088" t="s">
        <v>260</v>
      </c>
      <c r="B8" s="1110" t="s">
        <v>202</v>
      </c>
      <c r="C8" s="1328"/>
      <c r="D8" s="1325">
        <v>5</v>
      </c>
      <c r="E8" s="1328"/>
      <c r="F8" s="1328"/>
      <c r="G8" s="1454">
        <v>3</v>
      </c>
      <c r="H8" s="1323">
        <v>90</v>
      </c>
      <c r="I8" s="1324">
        <v>4</v>
      </c>
      <c r="J8" s="1324">
        <v>4</v>
      </c>
      <c r="K8" s="1325"/>
      <c r="L8" s="1325"/>
      <c r="M8" s="1152">
        <v>86</v>
      </c>
      <c r="N8" s="786"/>
      <c r="O8" s="1416"/>
      <c r="P8" s="1326"/>
      <c r="Q8" s="1326"/>
      <c r="R8" s="262"/>
      <c r="S8" s="1397"/>
      <c r="T8" s="1397"/>
      <c r="U8" s="1397"/>
      <c r="V8" s="1023">
        <v>4</v>
      </c>
      <c r="W8" s="1327"/>
      <c r="X8" s="1326"/>
      <c r="Y8" s="1326"/>
      <c r="Z8" s="1417"/>
      <c r="AA8" s="1810"/>
      <c r="AB8" s="1810"/>
      <c r="AC8" s="1810"/>
      <c r="AD8" s="1064" t="s">
        <v>396</v>
      </c>
      <c r="AE8" s="1810"/>
      <c r="AF8" s="1810"/>
      <c r="AG8" s="1810"/>
      <c r="AH8" s="1810"/>
      <c r="AI8" s="1810"/>
      <c r="AJ8" s="1810"/>
      <c r="AK8" s="1810"/>
      <c r="AL8" s="1810"/>
      <c r="AM8" s="1810"/>
      <c r="AN8" s="1810"/>
      <c r="AO8" s="1810"/>
      <c r="AP8" s="1810"/>
      <c r="AQ8" s="1810"/>
      <c r="AR8" s="1810"/>
      <c r="AS8" s="1810"/>
      <c r="AT8" s="1810"/>
      <c r="AU8" s="1810"/>
      <c r="AV8" s="1810"/>
      <c r="AW8" s="1810"/>
      <c r="AX8" s="1810"/>
      <c r="AY8" s="1810"/>
      <c r="AZ8" s="1810"/>
      <c r="BA8" s="1810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</row>
    <row r="9" spans="1:222" ht="15.75">
      <c r="A9" s="1088" t="s">
        <v>155</v>
      </c>
      <c r="B9" s="1110" t="s">
        <v>83</v>
      </c>
      <c r="C9" s="1328"/>
      <c r="D9" s="1325"/>
      <c r="E9" s="1397"/>
      <c r="F9" s="1397"/>
      <c r="G9" s="1675">
        <v>4</v>
      </c>
      <c r="H9" s="1230">
        <v>120</v>
      </c>
      <c r="I9" s="1324"/>
      <c r="J9" s="1324"/>
      <c r="K9" s="1325"/>
      <c r="L9" s="1325"/>
      <c r="M9" s="1152"/>
      <c r="N9" s="786"/>
      <c r="O9" s="1326"/>
      <c r="P9" s="1326"/>
      <c r="Q9" s="1326"/>
      <c r="R9" s="262"/>
      <c r="S9" s="1326"/>
      <c r="T9" s="1326"/>
      <c r="U9" s="1326"/>
      <c r="V9" s="328"/>
      <c r="W9" s="1326"/>
      <c r="X9" s="1326"/>
      <c r="Y9" s="1326"/>
      <c r="Z9" s="1326"/>
      <c r="AA9" s="1810"/>
      <c r="AB9" s="1810"/>
      <c r="AC9" s="1810"/>
      <c r="AD9" s="1064" t="s">
        <v>396</v>
      </c>
      <c r="AE9" s="1810"/>
      <c r="AF9" s="1810"/>
      <c r="AG9" s="1810"/>
      <c r="AH9" s="1810"/>
      <c r="AI9" s="1810"/>
      <c r="AJ9" s="1810"/>
      <c r="AK9" s="1810"/>
      <c r="AL9" s="1810"/>
      <c r="AM9" s="1810"/>
      <c r="AN9" s="1810"/>
      <c r="AO9" s="1810"/>
      <c r="AP9" s="1810"/>
      <c r="AQ9" s="1810"/>
      <c r="AR9" s="1810"/>
      <c r="AS9" s="1810"/>
      <c r="AT9" s="1810"/>
      <c r="AU9" s="1810"/>
      <c r="AV9" s="1810"/>
      <c r="AW9" s="1810"/>
      <c r="AX9" s="1810"/>
      <c r="AY9" s="1810"/>
      <c r="AZ9" s="1810"/>
      <c r="BA9" s="1810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</row>
    <row r="10" spans="1:222" ht="15.75">
      <c r="A10" s="1088" t="s">
        <v>156</v>
      </c>
      <c r="B10" s="1087" t="s">
        <v>58</v>
      </c>
      <c r="C10" s="1328"/>
      <c r="D10" s="1325">
        <v>5</v>
      </c>
      <c r="E10" s="1328"/>
      <c r="F10" s="1328"/>
      <c r="G10" s="1454">
        <v>3</v>
      </c>
      <c r="H10" s="1230">
        <v>90</v>
      </c>
      <c r="I10" s="1324">
        <v>8</v>
      </c>
      <c r="J10" s="1324" t="s">
        <v>276</v>
      </c>
      <c r="K10" s="1325" t="s">
        <v>277</v>
      </c>
      <c r="L10" s="1325"/>
      <c r="M10" s="1152">
        <v>82</v>
      </c>
      <c r="N10" s="786"/>
      <c r="O10" s="1326"/>
      <c r="P10" s="1326"/>
      <c r="Q10" s="1326"/>
      <c r="R10" s="262"/>
      <c r="S10" s="1326"/>
      <c r="T10" s="1326"/>
      <c r="U10" s="1326"/>
      <c r="V10" s="1023">
        <v>8</v>
      </c>
      <c r="W10" s="1396">
        <v>0</v>
      </c>
      <c r="X10" s="1326"/>
      <c r="Y10" s="1326"/>
      <c r="Z10" s="1326"/>
      <c r="AA10" s="1810"/>
      <c r="AB10" s="1810"/>
      <c r="AC10" s="1810"/>
      <c r="AD10" s="1064" t="s">
        <v>396</v>
      </c>
      <c r="AE10" s="1810"/>
      <c r="AF10" s="1810"/>
      <c r="AG10" s="1810"/>
      <c r="AH10" s="1810"/>
      <c r="AI10" s="1810"/>
      <c r="AJ10" s="1810"/>
      <c r="AK10" s="1810"/>
      <c r="AL10" s="1810"/>
      <c r="AM10" s="1810"/>
      <c r="AN10" s="1810"/>
      <c r="AO10" s="1810"/>
      <c r="AP10" s="1810"/>
      <c r="AQ10" s="1810"/>
      <c r="AR10" s="1810"/>
      <c r="AS10" s="1810"/>
      <c r="AT10" s="1810"/>
      <c r="AU10" s="1810"/>
      <c r="AV10" s="1810"/>
      <c r="AW10" s="1810"/>
      <c r="AX10" s="1810"/>
      <c r="AY10" s="1810"/>
      <c r="AZ10" s="1810"/>
      <c r="BA10" s="1810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</row>
    <row r="11" spans="1:222" ht="15.75" customHeight="1">
      <c r="A11" s="1088" t="s">
        <v>160</v>
      </c>
      <c r="B11" s="1110" t="s">
        <v>159</v>
      </c>
      <c r="C11" s="1328"/>
      <c r="D11" s="1325"/>
      <c r="E11" s="1397"/>
      <c r="F11" s="1397"/>
      <c r="G11" s="1454">
        <v>5</v>
      </c>
      <c r="H11" s="1230">
        <v>150</v>
      </c>
      <c r="I11" s="1324"/>
      <c r="J11" s="1324"/>
      <c r="K11" s="1325"/>
      <c r="L11" s="1325"/>
      <c r="M11" s="1152"/>
      <c r="N11" s="786"/>
      <c r="O11" s="1326"/>
      <c r="P11" s="1326"/>
      <c r="Q11" s="1326"/>
      <c r="R11" s="262"/>
      <c r="S11" s="1327"/>
      <c r="T11" s="1133"/>
      <c r="U11" s="1133"/>
      <c r="V11" s="328"/>
      <c r="W11" s="1326"/>
      <c r="X11" s="1327"/>
      <c r="Y11" s="1327"/>
      <c r="Z11" s="1327"/>
      <c r="AA11" s="1810"/>
      <c r="AB11" s="1810"/>
      <c r="AC11" s="1810"/>
      <c r="AD11" s="1064" t="s">
        <v>396</v>
      </c>
      <c r="AE11" s="1810"/>
      <c r="AF11" s="1810"/>
      <c r="AG11" s="1810"/>
      <c r="AH11" s="1810"/>
      <c r="AI11" s="1810"/>
      <c r="AJ11" s="1810"/>
      <c r="AK11" s="1810"/>
      <c r="AL11" s="1810"/>
      <c r="AM11" s="1810"/>
      <c r="AN11" s="1810"/>
      <c r="AO11" s="1810"/>
      <c r="AP11" s="1810"/>
      <c r="AQ11" s="1810"/>
      <c r="AR11" s="1810"/>
      <c r="AS11" s="1810"/>
      <c r="AT11" s="1810"/>
      <c r="AU11" s="1810"/>
      <c r="AV11" s="1810"/>
      <c r="AW11" s="1810"/>
      <c r="AX11" s="1810"/>
      <c r="AY11" s="1810"/>
      <c r="AZ11" s="1810"/>
      <c r="BA11" s="1810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222" ht="15.75">
      <c r="A12" s="1088" t="s">
        <v>161</v>
      </c>
      <c r="B12" s="1087" t="s">
        <v>58</v>
      </c>
      <c r="C12" s="1325">
        <v>5</v>
      </c>
      <c r="D12" s="1328"/>
      <c r="E12" s="1328"/>
      <c r="F12" s="1328"/>
      <c r="G12" s="1454">
        <v>3.5</v>
      </c>
      <c r="H12" s="1230">
        <v>105</v>
      </c>
      <c r="I12" s="1324">
        <v>8</v>
      </c>
      <c r="J12" s="1324" t="s">
        <v>276</v>
      </c>
      <c r="K12" s="1325" t="s">
        <v>277</v>
      </c>
      <c r="L12" s="1325"/>
      <c r="M12" s="1152">
        <v>97</v>
      </c>
      <c r="N12" s="786"/>
      <c r="O12" s="1326"/>
      <c r="P12" s="1326"/>
      <c r="Q12" s="1326"/>
      <c r="R12" s="262"/>
      <c r="S12" s="1327"/>
      <c r="T12" s="1327"/>
      <c r="U12" s="1327"/>
      <c r="V12" s="1023">
        <v>8</v>
      </c>
      <c r="W12" s="1396">
        <v>0</v>
      </c>
      <c r="X12" s="1327"/>
      <c r="Y12" s="1327"/>
      <c r="Z12" s="1327"/>
      <c r="AA12" s="1810"/>
      <c r="AB12" s="1810"/>
      <c r="AC12" s="1810"/>
      <c r="AD12" s="1064" t="s">
        <v>396</v>
      </c>
      <c r="AE12" s="1810"/>
      <c r="AF12" s="1810"/>
      <c r="AG12" s="1810"/>
      <c r="AH12" s="1810"/>
      <c r="AI12" s="1810"/>
      <c r="AJ12" s="1810"/>
      <c r="AK12" s="1810"/>
      <c r="AL12" s="1810"/>
      <c r="AM12" s="1810"/>
      <c r="AN12" s="1810"/>
      <c r="AO12" s="1810"/>
      <c r="AP12" s="1810"/>
      <c r="AQ12" s="1810"/>
      <c r="AR12" s="1810"/>
      <c r="AS12" s="1810"/>
      <c r="AT12" s="1810"/>
      <c r="AU12" s="1810"/>
      <c r="AV12" s="1810"/>
      <c r="AW12" s="1810"/>
      <c r="AX12" s="1810"/>
      <c r="AY12" s="1810"/>
      <c r="AZ12" s="1810"/>
      <c r="BA12" s="1810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</row>
    <row r="13" spans="1:222" ht="15.75">
      <c r="A13" s="1088" t="s">
        <v>163</v>
      </c>
      <c r="B13" s="1110" t="s">
        <v>50</v>
      </c>
      <c r="C13" s="1328"/>
      <c r="D13" s="1328" t="s">
        <v>80</v>
      </c>
      <c r="E13" s="1328"/>
      <c r="F13" s="1328"/>
      <c r="G13" s="1494">
        <v>5.5</v>
      </c>
      <c r="H13" s="1230">
        <v>165</v>
      </c>
      <c r="I13" s="1218"/>
      <c r="J13" s="1218"/>
      <c r="K13" s="1218"/>
      <c r="L13" s="1218"/>
      <c r="M13" s="1218"/>
      <c r="N13" s="786"/>
      <c r="O13" s="1326"/>
      <c r="P13" s="1326"/>
      <c r="Q13" s="1326"/>
      <c r="R13" s="262"/>
      <c r="S13" s="1327"/>
      <c r="T13" s="1327"/>
      <c r="U13" s="1327"/>
      <c r="V13" s="328"/>
      <c r="W13" s="1326"/>
      <c r="X13" s="1327"/>
      <c r="Y13" s="1327"/>
      <c r="Z13" s="1327"/>
      <c r="AA13" s="247"/>
      <c r="AB13" s="247"/>
      <c r="AC13" s="247"/>
      <c r="AD13" s="1064" t="s">
        <v>396</v>
      </c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</row>
    <row r="14" spans="1:222" ht="15.75">
      <c r="A14" s="1088" t="s">
        <v>164</v>
      </c>
      <c r="B14" s="1087" t="s">
        <v>58</v>
      </c>
      <c r="C14" s="1325">
        <v>5</v>
      </c>
      <c r="D14" s="1328" t="s">
        <v>80</v>
      </c>
      <c r="E14" s="1328"/>
      <c r="F14" s="1328"/>
      <c r="G14" s="1454">
        <v>3.5</v>
      </c>
      <c r="H14" s="1230">
        <v>105</v>
      </c>
      <c r="I14" s="1324">
        <v>8</v>
      </c>
      <c r="J14" s="1324" t="s">
        <v>276</v>
      </c>
      <c r="K14" s="1325" t="s">
        <v>277</v>
      </c>
      <c r="L14" s="1325"/>
      <c r="M14" s="1152">
        <v>97</v>
      </c>
      <c r="N14" s="786"/>
      <c r="O14" s="1326"/>
      <c r="P14" s="1326"/>
      <c r="Q14" s="1326"/>
      <c r="R14" s="262"/>
      <c r="S14" s="1327"/>
      <c r="T14" s="1327"/>
      <c r="U14" s="1327"/>
      <c r="V14" s="1023">
        <v>8</v>
      </c>
      <c r="W14" s="1396">
        <v>0</v>
      </c>
      <c r="X14" s="1327"/>
      <c r="Y14" s="1327"/>
      <c r="Z14" s="1327"/>
      <c r="AA14" s="247"/>
      <c r="AB14" s="247"/>
      <c r="AC14" s="247"/>
      <c r="AD14" s="1064" t="s">
        <v>396</v>
      </c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</row>
    <row r="15" spans="1:222" ht="15.75">
      <c r="A15" s="1088" t="s">
        <v>171</v>
      </c>
      <c r="B15" s="1415" t="s">
        <v>208</v>
      </c>
      <c r="C15" s="1152"/>
      <c r="D15" s="1092">
        <v>5</v>
      </c>
      <c r="E15" s="1153"/>
      <c r="F15" s="1153"/>
      <c r="G15" s="1454">
        <v>4</v>
      </c>
      <c r="H15" s="1230">
        <v>120</v>
      </c>
      <c r="I15" s="1324">
        <v>8</v>
      </c>
      <c r="J15" s="1324" t="s">
        <v>278</v>
      </c>
      <c r="K15" s="1840" t="s">
        <v>380</v>
      </c>
      <c r="L15" s="1152"/>
      <c r="M15" s="1152">
        <v>114</v>
      </c>
      <c r="N15" s="786"/>
      <c r="O15" s="1326"/>
      <c r="P15" s="1326"/>
      <c r="Q15" s="1326"/>
      <c r="R15" s="262"/>
      <c r="S15" s="1327"/>
      <c r="T15" s="1327"/>
      <c r="U15" s="1327"/>
      <c r="V15" s="1023">
        <v>6</v>
      </c>
      <c r="W15" s="1396">
        <v>2</v>
      </c>
      <c r="X15" s="1396"/>
      <c r="Y15" s="1396"/>
      <c r="Z15" s="1327"/>
      <c r="AA15" s="1810"/>
      <c r="AB15" s="1810"/>
      <c r="AC15" s="1810"/>
      <c r="AD15" s="1064" t="s">
        <v>396</v>
      </c>
      <c r="AE15" s="1810"/>
      <c r="AF15" s="1810"/>
      <c r="AG15" s="1810"/>
      <c r="AH15" s="1810"/>
      <c r="AI15" s="1810"/>
      <c r="AJ15" s="1810"/>
      <c r="AK15" s="1810"/>
      <c r="AL15" s="1810"/>
      <c r="AM15" s="1810"/>
      <c r="AN15" s="1810"/>
      <c r="AO15" s="1810"/>
      <c r="AP15" s="1810"/>
      <c r="AQ15" s="1810"/>
      <c r="AR15" s="1810"/>
      <c r="AS15" s="1810"/>
      <c r="AT15" s="1810"/>
      <c r="AU15" s="1810"/>
      <c r="AV15" s="1810"/>
      <c r="AW15" s="1810"/>
      <c r="AX15" s="1810"/>
      <c r="AY15" s="1810"/>
      <c r="AZ15" s="1810"/>
      <c r="BA15" s="1810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</row>
    <row r="16" spans="1:222" ht="15.75">
      <c r="A16" s="1088" t="s">
        <v>175</v>
      </c>
      <c r="B16" s="1297" t="s">
        <v>45</v>
      </c>
      <c r="C16" s="1088"/>
      <c r="D16" s="1088"/>
      <c r="E16" s="1397"/>
      <c r="F16" s="1397"/>
      <c r="G16" s="1494">
        <v>7</v>
      </c>
      <c r="H16" s="1230">
        <v>210</v>
      </c>
      <c r="I16" s="1324"/>
      <c r="J16" s="1324"/>
      <c r="K16" s="1325"/>
      <c r="L16" s="1325"/>
      <c r="M16" s="1152"/>
      <c r="N16" s="786"/>
      <c r="O16" s="1326"/>
      <c r="P16" s="1326"/>
      <c r="Q16" s="1326"/>
      <c r="R16" s="262"/>
      <c r="S16" s="1327"/>
      <c r="T16" s="1327"/>
      <c r="U16" s="1327"/>
      <c r="V16" s="328"/>
      <c r="W16" s="1326"/>
      <c r="X16" s="1326"/>
      <c r="Y16" s="1326"/>
      <c r="Z16" s="1327"/>
      <c r="AA16" s="1810"/>
      <c r="AB16" s="1810"/>
      <c r="AC16" s="1810"/>
      <c r="AD16" s="1064" t="s">
        <v>396</v>
      </c>
      <c r="AE16" s="1810"/>
      <c r="AF16" s="1810"/>
      <c r="AG16" s="1810"/>
      <c r="AH16" s="1810"/>
      <c r="AI16" s="1810"/>
      <c r="AJ16" s="1810"/>
      <c r="AK16" s="1810"/>
      <c r="AL16" s="1810"/>
      <c r="AM16" s="1810"/>
      <c r="AN16" s="1810"/>
      <c r="AO16" s="1810"/>
      <c r="AP16" s="1810"/>
      <c r="AQ16" s="1810"/>
      <c r="AR16" s="1810"/>
      <c r="AS16" s="1810"/>
      <c r="AT16" s="1810"/>
      <c r="AU16" s="1810"/>
      <c r="AV16" s="1810"/>
      <c r="AW16" s="1810"/>
      <c r="AX16" s="1810"/>
      <c r="AY16" s="1810"/>
      <c r="AZ16" s="1810"/>
      <c r="BA16" s="1810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</row>
    <row r="17" spans="1:222" ht="15.75">
      <c r="A17" s="1088" t="s">
        <v>176</v>
      </c>
      <c r="B17" s="1087" t="s">
        <v>58</v>
      </c>
      <c r="C17" s="1092">
        <v>5</v>
      </c>
      <c r="D17" s="1088"/>
      <c r="E17" s="1397"/>
      <c r="F17" s="1397"/>
      <c r="G17" s="1454">
        <v>5</v>
      </c>
      <c r="H17" s="1230">
        <v>150</v>
      </c>
      <c r="I17" s="1324">
        <v>12</v>
      </c>
      <c r="J17" s="1324" t="s">
        <v>381</v>
      </c>
      <c r="K17" s="1325" t="s">
        <v>380</v>
      </c>
      <c r="L17" s="1325"/>
      <c r="M17" s="1152">
        <v>142</v>
      </c>
      <c r="N17" s="786"/>
      <c r="O17" s="1326"/>
      <c r="P17" s="1326"/>
      <c r="Q17" s="1327"/>
      <c r="R17" s="328"/>
      <c r="S17" s="1327"/>
      <c r="T17" s="1327"/>
      <c r="U17" s="1327"/>
      <c r="V17" s="1023">
        <v>8</v>
      </c>
      <c r="W17" s="1396">
        <v>4</v>
      </c>
      <c r="X17" s="1327"/>
      <c r="Y17" s="1327"/>
      <c r="Z17" s="1327"/>
      <c r="AA17" s="1810"/>
      <c r="AB17" s="1810"/>
      <c r="AC17" s="1810"/>
      <c r="AD17" s="1064" t="s">
        <v>396</v>
      </c>
      <c r="AE17" s="1810"/>
      <c r="AF17" s="1810"/>
      <c r="AG17" s="1810"/>
      <c r="AH17" s="1810"/>
      <c r="AI17" s="1810"/>
      <c r="AJ17" s="1810"/>
      <c r="AK17" s="1810"/>
      <c r="AL17" s="1810"/>
      <c r="AM17" s="1810"/>
      <c r="AN17" s="1810"/>
      <c r="AO17" s="1810"/>
      <c r="AP17" s="1810"/>
      <c r="AQ17" s="1810"/>
      <c r="AR17" s="1810"/>
      <c r="AS17" s="1810"/>
      <c r="AT17" s="1810"/>
      <c r="AU17" s="1810"/>
      <c r="AV17" s="1810"/>
      <c r="AW17" s="1810"/>
      <c r="AX17" s="1810"/>
      <c r="AY17" s="1810"/>
      <c r="AZ17" s="1810"/>
      <c r="BA17" s="1810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</row>
    <row r="18" spans="1:222" ht="18.75" customHeight="1">
      <c r="A18" s="1088" t="s">
        <v>267</v>
      </c>
      <c r="B18" s="1110" t="s">
        <v>313</v>
      </c>
      <c r="C18" s="1325"/>
      <c r="D18" s="1325">
        <v>5</v>
      </c>
      <c r="E18" s="1397"/>
      <c r="F18" s="1397"/>
      <c r="G18" s="1454">
        <v>3</v>
      </c>
      <c r="H18" s="1230">
        <v>90</v>
      </c>
      <c r="I18" s="1324">
        <v>8</v>
      </c>
      <c r="J18" s="1324" t="s">
        <v>276</v>
      </c>
      <c r="K18" s="1325" t="s">
        <v>277</v>
      </c>
      <c r="L18" s="1324"/>
      <c r="M18" s="1218">
        <v>82</v>
      </c>
      <c r="N18" s="1813"/>
      <c r="O18" s="1092"/>
      <c r="P18" s="1397"/>
      <c r="Q18" s="1397"/>
      <c r="R18" s="1670"/>
      <c r="S18" s="1671"/>
      <c r="T18" s="1397"/>
      <c r="U18" s="1397"/>
      <c r="V18" s="1814">
        <v>8</v>
      </c>
      <c r="W18" s="1671">
        <v>0</v>
      </c>
      <c r="X18" s="1671"/>
      <c r="Y18" s="1671"/>
      <c r="Z18" s="1671"/>
      <c r="AA18" s="1064"/>
      <c r="AB18" s="1064"/>
      <c r="AC18" s="1064"/>
      <c r="AD18" s="1064" t="s">
        <v>396</v>
      </c>
      <c r="AE18" s="1064"/>
      <c r="AF18" s="1064"/>
      <c r="AG18" s="1064"/>
      <c r="AH18" s="1064"/>
      <c r="AI18" s="1064"/>
      <c r="AJ18" s="1064"/>
      <c r="AK18" s="1064"/>
      <c r="AL18" s="1064"/>
      <c r="AM18" s="1064"/>
      <c r="AN18" s="1064"/>
      <c r="AO18" s="1064"/>
      <c r="AP18" s="1064"/>
      <c r="AQ18" s="1064"/>
      <c r="AR18" s="1064"/>
      <c r="AS18" s="1064"/>
      <c r="AT18" s="1064"/>
      <c r="AU18" s="1064"/>
      <c r="AV18" s="1064"/>
      <c r="AW18" s="1064"/>
      <c r="AX18" s="1064"/>
      <c r="AY18" s="1064"/>
      <c r="AZ18" s="1064"/>
      <c r="BA18" s="1064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</row>
    <row r="19" spans="1:53" s="1842" customFormat="1" ht="15.75">
      <c r="A19" s="1834"/>
      <c r="B19" s="1835" t="s">
        <v>397</v>
      </c>
      <c r="C19" s="1836">
        <v>3</v>
      </c>
      <c r="D19" s="1837">
        <v>4</v>
      </c>
      <c r="E19" s="1836"/>
      <c r="F19" s="1836"/>
      <c r="G19" s="1836"/>
      <c r="H19" s="1835"/>
      <c r="I19" s="1835">
        <f>SUM(I8:I18)</f>
        <v>56</v>
      </c>
      <c r="J19" s="1835"/>
      <c r="K19" s="1835"/>
      <c r="L19" s="1835"/>
      <c r="M19" s="1835"/>
      <c r="N19" s="1838"/>
      <c r="O19" s="1835"/>
      <c r="P19" s="1839"/>
      <c r="Q19" s="1839"/>
      <c r="R19" s="1838"/>
      <c r="S19" s="1835"/>
      <c r="T19" s="1835"/>
      <c r="U19" s="1835"/>
      <c r="V19" s="1838"/>
      <c r="W19" s="1835"/>
      <c r="X19" s="1835"/>
      <c r="Y19" s="1835"/>
      <c r="Z19" s="1835"/>
      <c r="AA19" s="1669"/>
      <c r="AB19" s="1841"/>
      <c r="AC19" s="1841"/>
      <c r="AD19" s="1841"/>
      <c r="AE19" s="1841"/>
      <c r="AF19" s="1841"/>
      <c r="AG19" s="1841"/>
      <c r="AH19" s="1841"/>
      <c r="AI19" s="1841"/>
      <c r="AJ19" s="1841"/>
      <c r="AK19" s="1841"/>
      <c r="AL19" s="1841"/>
      <c r="AM19" s="1841"/>
      <c r="AN19" s="1841"/>
      <c r="AO19" s="1841"/>
      <c r="AP19" s="1841"/>
      <c r="AQ19" s="1841"/>
      <c r="AR19" s="1841"/>
      <c r="AS19" s="1841"/>
      <c r="AT19" s="1841"/>
      <c r="AU19" s="1841"/>
      <c r="AV19" s="1841"/>
      <c r="AW19" s="1841"/>
      <c r="AX19" s="1841"/>
      <c r="AY19" s="1841"/>
      <c r="AZ19" s="1841"/>
      <c r="BA19" s="1841"/>
    </row>
  </sheetData>
  <sheetProtection/>
  <mergeCells count="35">
    <mergeCell ref="BA2:BA7"/>
    <mergeCell ref="N6:Z6"/>
    <mergeCell ref="BD5:BE5"/>
    <mergeCell ref="BF5:BG5"/>
    <mergeCell ref="BH5:BI5"/>
    <mergeCell ref="BJ5:BK5"/>
    <mergeCell ref="X5:Y5"/>
    <mergeCell ref="BL5:BM5"/>
    <mergeCell ref="BN5:BO5"/>
    <mergeCell ref="N4:Q4"/>
    <mergeCell ref="R4:U4"/>
    <mergeCell ref="V4:Z4"/>
    <mergeCell ref="N5:O5"/>
    <mergeCell ref="P5:Q5"/>
    <mergeCell ref="R5:S5"/>
    <mergeCell ref="T5:U5"/>
    <mergeCell ref="V5:W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2018-06-21T08:10:09Z</cp:lastPrinted>
  <dcterms:created xsi:type="dcterms:W3CDTF">2003-06-23T04:55:14Z</dcterms:created>
  <dcterms:modified xsi:type="dcterms:W3CDTF">2018-07-02T09:33:13Z</dcterms:modified>
  <cp:category/>
  <cp:version/>
  <cp:contentType/>
  <cp:contentStatus/>
</cp:coreProperties>
</file>